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829" activeTab="0"/>
  </bookViews>
  <sheets>
    <sheet name="форма 4 29.11.12" sheetId="1" r:id="rId1"/>
    <sheet name="форма 4 13.11.12" sheetId="2" r:id="rId2"/>
    <sheet name="форма 4 10.10.12" sheetId="3" r:id="rId3"/>
    <sheet name="форма 4 03.08.2012" sheetId="4" r:id="rId4"/>
    <sheet name="форма 4 30.05.2012 (2)" sheetId="5" r:id="rId5"/>
    <sheet name="форма 4 15.05.2012" sheetId="6" r:id="rId6"/>
    <sheet name="форма 4" sheetId="7" r:id="rId7"/>
    <sheet name="Лист1" sheetId="8" r:id="rId8"/>
  </sheets>
  <definedNames>
    <definedName name="_xlnm.Print_Area" localSheetId="6">'форма 4'!$A$1:$O$76</definedName>
    <definedName name="_xlnm.Print_Area" localSheetId="3">'форма 4 03.08.2012'!$A$1:$Q$76</definedName>
    <definedName name="_xlnm.Print_Area" localSheetId="2">'форма 4 10.10.12'!$A$1:$Q$77</definedName>
    <definedName name="_xlnm.Print_Area" localSheetId="1">'форма 4 13.11.12'!$A$1:$Q$77</definedName>
    <definedName name="_xlnm.Print_Area" localSheetId="5">'форма 4 15.05.2012'!$A$1:$P$73</definedName>
    <definedName name="_xlnm.Print_Area" localSheetId="0">'форма 4 29.11.12'!$A$1:$Q$78</definedName>
    <definedName name="_xlnm.Print_Area" localSheetId="4">'форма 4 30.05.2012 (2)'!$A$1:$Q$74</definedName>
  </definedNames>
  <calcPr fullCalcOnLoad="1" refMode="R1C1"/>
</workbook>
</file>

<file path=xl/sharedStrings.xml><?xml version="1.0" encoding="utf-8"?>
<sst xmlns="http://schemas.openxmlformats.org/spreadsheetml/2006/main" count="700" uniqueCount="97">
  <si>
    <t>Форма 4</t>
  </si>
  <si>
    <t>ПОКАЗАТЕЛИ</t>
  </si>
  <si>
    <t>ПО ПОСТУПЛЕНИЯМ И ВЫПЛАТАМ УЧРЕЖДЕНИЯ</t>
  </si>
  <si>
    <t>Наименование показателя</t>
  </si>
  <si>
    <t>Всего</t>
  </si>
  <si>
    <t>В том числе</t>
  </si>
  <si>
    <t>Операции по счетам, окрытым в кредитных организациях</t>
  </si>
  <si>
    <t xml:space="preserve">Планируемый остаток средств на начало планируемого года                        </t>
  </si>
  <si>
    <t>X</t>
  </si>
  <si>
    <t xml:space="preserve">Поступления, всего:                      </t>
  </si>
  <si>
    <t xml:space="preserve">в том числе:                          </t>
  </si>
  <si>
    <t xml:space="preserve">Услуга N 2                               </t>
  </si>
  <si>
    <t xml:space="preserve">Бюджетные инвестиции                     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</si>
  <si>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плат-ной основе, всего                            </t>
  </si>
  <si>
    <t xml:space="preserve">Поступления от реализации ценных бумаг   </t>
  </si>
  <si>
    <t xml:space="preserve">Планируемый остаток средств на конец     </t>
  </si>
  <si>
    <t xml:space="preserve">планируемого года                        </t>
  </si>
  <si>
    <t xml:space="preserve">Выплаты, всего:                          </t>
  </si>
  <si>
    <t xml:space="preserve">Оплата труда и начисления на выплаты по  </t>
  </si>
  <si>
    <t xml:space="preserve">оплате труда, всего                      </t>
  </si>
  <si>
    <t xml:space="preserve">из них:                               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</si>
  <si>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</si>
  <si>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</si>
  <si>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</si>
  <si>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Оплата работ, услуг, всего           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</si>
  <si>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</si>
  <si>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</si>
  <si>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</si>
  <si>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>223.020</t>
  </si>
  <si>
    <t>223.030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</si>
  <si>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</si>
  <si>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</si>
  <si>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</si>
  <si>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организациям, </t>
  </si>
  <si>
    <t xml:space="preserve">всего                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</si>
  <si>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</si>
  <si>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Социальное обеспечение, всего            </t>
  </si>
  <si>
    <t xml:space="preserve">Пособия по социальной помощи населению   </t>
  </si>
  <si>
    <t xml:space="preserve">Прочие расходы                           </t>
  </si>
  <si>
    <t xml:space="preserve">Поступление нефинансовых активов, всего  </t>
  </si>
  <si>
    <t xml:space="preserve">Увеличение стоимости основных средств    </t>
  </si>
  <si>
    <t>Увеличение стоимости материальных запа-сов</t>
  </si>
  <si>
    <t>Оплата продуктов питания</t>
  </si>
  <si>
    <t>340.009</t>
  </si>
  <si>
    <t>Медикаменты</t>
  </si>
  <si>
    <t>340.010</t>
  </si>
  <si>
    <t>Приобретение ГСМ</t>
  </si>
  <si>
    <t>340.011</t>
  </si>
  <si>
    <t>Прочее увеличение стоимости материальных запасов</t>
  </si>
  <si>
    <t>340.012</t>
  </si>
  <si>
    <t xml:space="preserve">                                          (подпись)  (расшифровка подписи)</t>
  </si>
  <si>
    <t>Главный бухгалтер</t>
  </si>
  <si>
    <t xml:space="preserve">                                           (подпись)  (расшифровка подписи)</t>
  </si>
  <si>
    <t>306 обл.</t>
  </si>
  <si>
    <t>306 фед.</t>
  </si>
  <si>
    <t xml:space="preserve">Услуга N 1    среднее общее образование               </t>
  </si>
  <si>
    <t>Безвозмездные перечисления 180</t>
  </si>
  <si>
    <t>МБОУ __"Бокситогорская СОШ №2"_______</t>
  </si>
  <si>
    <t xml:space="preserve">Услуга N 2      </t>
  </si>
  <si>
    <t>Н.А.Пикалева</t>
  </si>
  <si>
    <t>Е.Е.Васильева</t>
  </si>
  <si>
    <t>тел. _20-133________________</t>
  </si>
  <si>
    <t xml:space="preserve">учреждения                               ____________ </t>
  </si>
  <si>
    <t xml:space="preserve">Руководитель муниципального учреждения ___________ </t>
  </si>
  <si>
    <r>
      <t>Поступления от иной приносящей доход  деятельности</t>
    </r>
    <r>
      <rPr>
        <b/>
        <sz val="10"/>
        <rFont val="Arial Cyr"/>
        <family val="0"/>
      </rPr>
      <t xml:space="preserve">  (продукция буфетов) 130 </t>
    </r>
  </si>
  <si>
    <t>Услуга N 1        плтаные услуги 130  (экстернат, практика студентов)</t>
  </si>
  <si>
    <t>внесение изменений 09.02.2012</t>
  </si>
  <si>
    <t>внесение изменений 28.02.2012</t>
  </si>
  <si>
    <t>Операции по лицевым счетам, открытым в органах Федерального казначейства</t>
  </si>
  <si>
    <t>внесение изменений согласно отношению КО от 12.04.2012 (субвенция федерального бюджета на реализацию комплекса мер по модернизации общего образования)</t>
  </si>
  <si>
    <t>Субсидия на проведение мероприятий в рамках реализации МЦП "Энергосбережение и повышение энергетической эффективности БМР на 2010-2015гг…."</t>
  </si>
  <si>
    <t>Субсидия на иные цели</t>
  </si>
  <si>
    <t xml:space="preserve">Субсидии на выполнение муниципального задания                              </t>
  </si>
  <si>
    <t xml:space="preserve">Код по бюд-жетной
классифика-ции  
операции сек-тора
государ-ствен-ного
управления
 </t>
  </si>
  <si>
    <t>внесение ихменений от 27.04.2012г.</t>
  </si>
  <si>
    <t>внесение изменений от 27.04.2012г.</t>
  </si>
  <si>
    <t>.0702 4219900 019 100</t>
  </si>
  <si>
    <t>.0707 4320200 019 100</t>
  </si>
  <si>
    <t>ОЗДОРОВЛЕНИЕ ДЕТЕЙ</t>
  </si>
  <si>
    <t>родительская плата за путевки - 130</t>
  </si>
  <si>
    <t>Код по бюд-жетной
классифи-кации  
операции сек-тора
государ-ственного
управления</t>
  </si>
  <si>
    <t xml:space="preserve">учреждения       ____________ </t>
  </si>
  <si>
    <t>15.05.2012г.</t>
  </si>
  <si>
    <t>30.05.2012г.</t>
  </si>
  <si>
    <t>КОСГУ</t>
  </si>
  <si>
    <t>ВЦП "Профилактика  пронарушений в БМР на 2012 г."</t>
  </si>
  <si>
    <t>внесение изменений от 21.06.2012г.</t>
  </si>
  <si>
    <t>Субсидия на проведение мероприятий в рамках реализации МЦП "Приоритетные направления развития образования БМР на 2011-2013г.г."."</t>
  </si>
  <si>
    <t>внесение изменений от 03.08.2012г.</t>
  </si>
  <si>
    <t>Мероприятия</t>
  </si>
  <si>
    <t>Сумма запланированная в руб.</t>
  </si>
  <si>
    <t>внесение именений от 10.10.2012</t>
  </si>
  <si>
    <t>внесение изменений от 13.11.2012г.</t>
  </si>
  <si>
    <t>внесение изменений от 10.10.2012</t>
  </si>
  <si>
    <t>внесение изменений от 29.11.2012</t>
  </si>
  <si>
    <t>Смета на монтаж оборудования за счет средств МЦП "Приоритетные направления развития образования БМР на 2011-2013г.г."</t>
  </si>
  <si>
    <t>Монтаж технологического оборудования, поставленного в ОУ в рамках реалиазции комплекса мер по модернизации системы общего образования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</si>
</sst>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#,##0.0_ ;\-#,##0.0\ "/>
    <numFmt numFmtId="175" formatCode="_-* #,##0.0_р_._-;\-* #,##0.0_р_._-;_-* &quot;-&quot;?_р_._-;_-@_-"/>
    <numFmt numFmtId="176" formatCode="#,##0.00&quot;р.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0\ _р_._-;\-* #,##0.00\ _р_._-;_-* &quot;-&quot;??\ _р_._-;_-@_-"/>
    <numFmt numFmtId="196" formatCode="#,##0.0_ ;[Red]\-#,##0.0\ "/>
    <numFmt numFmtId="197" formatCode="_-* #,##0_р_._-;\-* #,##0_р_._-;_-* &quot;-&quot;??_р_._-;_-@_-"/>
    <numFmt numFmtId="198" formatCode="0.0%"/>
    <numFmt numFmtId="199" formatCode="_-* #,##0\ _р_._-;\-* #,##0\ _р_._-;_-* &quot;-&quot;\ _р_._-;_-@_-"/>
    <numFmt numFmtId="200" formatCode="_-* #,##0.0\ _р_._-;\-* #,##0.0\ _р_._-;_-* &quot;-&quot;??\ _р_._-;_-@_-"/>
    <numFmt numFmtId="201" formatCode="_-* #,##0\ _р_._-;\-* #,##0\ _р_._-;_-* &quot;-&quot;??\ _р_._-;_-@_-"/>
    <numFmt numFmtId="202" formatCode="_-* #,##0.00\ _р_._-;\-* #,##0.00\ _р_._-;_-* &quot;-&quot;\ _р_._-;_-@_-"/>
    <numFmt numFmtId="203" formatCode="_(* #,##0.0_);_(* \(#,##0.0\);_(* &quot;-&quot;_);_(@_)"/>
    <numFmt numFmtId="204" formatCode="_(* #,##0.000_);_(* \(#,##0.000\);_(* &quot;-&quot;??_);_(@_)"/>
    <numFmt numFmtId="205" formatCode="_-* #,##0.0_р_._-;\-* #,##0.0_р_._-;_-* &quot;-&quot;??_р_._-;_-@_-"/>
    <numFmt numFmtId="206" formatCode="0.00000000"/>
    <numFmt numFmtId="207" formatCode="#,##0.00_ ;\-#,##0.00\ 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#,##0.0"/>
    <numFmt numFmtId="218" formatCode="#,##0.00_р_."/>
    <numFmt numFmtId="219" formatCode="_(* #,##0.00_);_(* \(#,##0.00\);_(* &quot;-&quot;_);_(@_)"/>
    <numFmt numFmtId="220" formatCode="0.00;[Red]0.00"/>
    <numFmt numFmtId="221" formatCode="0.000;[Red]0.000"/>
    <numFmt numFmtId="222" formatCode="#,##0_ ;\-#,##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sz val="6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217" fontId="0" fillId="0" borderId="13" xfId="0" applyNumberFormat="1" applyBorder="1" applyAlignment="1">
      <alignment wrapText="1"/>
    </xf>
    <xf numFmtId="217" fontId="26" fillId="0" borderId="1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217" fontId="27" fillId="0" borderId="13" xfId="0" applyNumberFormat="1" applyFont="1" applyBorder="1" applyAlignment="1">
      <alignment wrapText="1"/>
    </xf>
    <xf numFmtId="0" fontId="30" fillId="0" borderId="15" xfId="0" applyFont="1" applyBorder="1" applyAlignment="1">
      <alignment vertical="center" textRotation="90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168" fontId="27" fillId="0" borderId="13" xfId="0" applyNumberFormat="1" applyFont="1" applyBorder="1" applyAlignment="1">
      <alignment wrapText="1"/>
    </xf>
    <xf numFmtId="3" fontId="26" fillId="0" borderId="13" xfId="0" applyNumberFormat="1" applyFont="1" applyBorder="1" applyAlignment="1">
      <alignment wrapText="1"/>
    </xf>
    <xf numFmtId="3" fontId="0" fillId="0" borderId="13" xfId="0" applyNumberFormat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3" fontId="29" fillId="0" borderId="13" xfId="0" applyNumberFormat="1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30" fillId="0" borderId="13" xfId="0" applyFont="1" applyBorder="1" applyAlignment="1">
      <alignment vertical="center" textRotation="90" wrapText="1"/>
    </xf>
    <xf numFmtId="1" fontId="27" fillId="0" borderId="13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27" fillId="0" borderId="13" xfId="0" applyNumberFormat="1" applyFont="1" applyBorder="1" applyAlignment="1">
      <alignment wrapText="1"/>
    </xf>
    <xf numFmtId="2" fontId="0" fillId="0" borderId="13" xfId="0" applyNumberForma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2" fontId="31" fillId="0" borderId="13" xfId="0" applyNumberFormat="1" applyFont="1" applyBorder="1" applyAlignment="1">
      <alignment/>
    </xf>
    <xf numFmtId="0" fontId="31" fillId="0" borderId="13" xfId="0" applyFont="1" applyBorder="1" applyAlignment="1">
      <alignment wrapText="1"/>
    </xf>
    <xf numFmtId="2" fontId="31" fillId="0" borderId="13" xfId="0" applyNumberFormat="1" applyFont="1" applyBorder="1" applyAlignment="1">
      <alignment wrapText="1"/>
    </xf>
    <xf numFmtId="0" fontId="0" fillId="24" borderId="13" xfId="0" applyFont="1" applyFill="1" applyBorder="1" applyAlignment="1">
      <alignment wrapText="1"/>
    </xf>
    <xf numFmtId="0" fontId="0" fillId="24" borderId="13" xfId="0" applyFill="1" applyBorder="1" applyAlignment="1">
      <alignment wrapText="1"/>
    </xf>
    <xf numFmtId="0" fontId="0" fillId="24" borderId="13" xfId="0" applyFill="1" applyBorder="1" applyAlignment="1">
      <alignment horizontal="center" wrapText="1"/>
    </xf>
    <xf numFmtId="0" fontId="26" fillId="24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26" fillId="0" borderId="13" xfId="0" applyNumberFormat="1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8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4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81"/>
  <sheetViews>
    <sheetView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21" sqref="R21"/>
    </sheetView>
  </sheetViews>
  <sheetFormatPr defaultColWidth="9.00390625" defaultRowHeight="12.75"/>
  <cols>
    <col min="1" max="1" width="42.875" style="0" customWidth="1"/>
    <col min="2" max="2" width="5.00390625" style="2" customWidth="1"/>
    <col min="3" max="3" width="11.625" style="0" bestFit="1" customWidth="1"/>
    <col min="4" max="4" width="8.25390625" style="0" customWidth="1"/>
    <col min="5" max="5" width="9.625" style="0" bestFit="1" customWidth="1"/>
    <col min="6" max="6" width="7.00390625" style="0" customWidth="1"/>
    <col min="7" max="7" width="7.125" style="0" customWidth="1"/>
    <col min="8" max="8" width="6.375" style="0" customWidth="1"/>
    <col min="9" max="9" width="8.00390625" style="0" customWidth="1"/>
    <col min="10" max="10" width="10.00390625" style="0" customWidth="1"/>
    <col min="11" max="11" width="6.75390625" style="0" customWidth="1"/>
    <col min="12" max="12" width="9.25390625" style="0" customWidth="1"/>
    <col min="13" max="13" width="7.125" style="0" customWidth="1"/>
    <col min="14" max="14" width="7.00390625" style="0" customWidth="1"/>
    <col min="15" max="15" width="7.875" style="0" customWidth="1"/>
    <col min="16" max="16" width="10.75390625" style="0" customWidth="1"/>
    <col min="17" max="17" width="4.75390625" style="0" hidden="1" customWidth="1"/>
  </cols>
  <sheetData>
    <row r="1" ht="15.75">
      <c r="A1" s="1" t="s">
        <v>0</v>
      </c>
    </row>
    <row r="2" ht="12.75">
      <c r="B2" s="2" t="s">
        <v>57</v>
      </c>
    </row>
    <row r="3" spans="1:19" ht="15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8">
        <v>41242</v>
      </c>
      <c r="M3" s="69"/>
      <c r="N3" s="69"/>
      <c r="O3" s="69"/>
      <c r="P3" s="69"/>
      <c r="Q3" s="5"/>
      <c r="R3" s="5"/>
      <c r="S3" s="5"/>
    </row>
    <row r="4" spans="1:19" ht="16.5" customHeight="1">
      <c r="A4" s="72" t="s">
        <v>2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0.25" customHeight="1">
      <c r="A6" s="70" t="s">
        <v>3</v>
      </c>
      <c r="B6" s="74" t="s">
        <v>84</v>
      </c>
      <c r="C6" s="70" t="s">
        <v>4</v>
      </c>
      <c r="D6" s="9"/>
      <c r="E6" s="70" t="s">
        <v>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"/>
      <c r="S6" s="5"/>
    </row>
    <row r="7" spans="1:19" ht="17.25" customHeight="1">
      <c r="A7" s="70"/>
      <c r="B7" s="75"/>
      <c r="C7" s="70"/>
      <c r="D7" s="73" t="s">
        <v>68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40" t="s">
        <v>6</v>
      </c>
      <c r="R7" s="5"/>
      <c r="S7" s="5"/>
    </row>
    <row r="8" spans="1:19" ht="34.5" customHeight="1">
      <c r="A8" s="70"/>
      <c r="B8" s="76"/>
      <c r="C8" s="70"/>
      <c r="D8" s="38" t="s">
        <v>76</v>
      </c>
      <c r="E8" s="9">
        <v>307</v>
      </c>
      <c r="F8" s="9" t="s">
        <v>53</v>
      </c>
      <c r="G8" s="9" t="s">
        <v>54</v>
      </c>
      <c r="H8" s="9">
        <v>402</v>
      </c>
      <c r="I8" s="9">
        <v>341</v>
      </c>
      <c r="J8" s="9">
        <v>704</v>
      </c>
      <c r="K8" s="9">
        <v>403</v>
      </c>
      <c r="L8" s="9">
        <v>714</v>
      </c>
      <c r="M8" s="9">
        <v>444</v>
      </c>
      <c r="N8" s="38" t="s">
        <v>77</v>
      </c>
      <c r="O8" s="38">
        <v>427</v>
      </c>
      <c r="P8" s="9">
        <v>500</v>
      </c>
      <c r="Q8" s="10"/>
      <c r="R8" s="5"/>
      <c r="S8" s="5"/>
    </row>
    <row r="9" spans="1:19" ht="25.5">
      <c r="A9" s="11" t="s">
        <v>7</v>
      </c>
      <c r="B9" s="12" t="s">
        <v>8</v>
      </c>
      <c r="C9" s="39">
        <f>D9+E9+F9+G9+H9+I9+P9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5"/>
    </row>
    <row r="10" spans="1:19" ht="12.75">
      <c r="A10" s="15" t="s">
        <v>9</v>
      </c>
      <c r="B10" s="14" t="s">
        <v>8</v>
      </c>
      <c r="C10" s="59">
        <f>SUM(D10:P10)</f>
        <v>30459528.07</v>
      </c>
      <c r="D10" s="15">
        <f>D12+D30+D34+D36</f>
        <v>1531791</v>
      </c>
      <c r="E10" s="15">
        <f>E12+E30+E34+E36</f>
        <v>19590400</v>
      </c>
      <c r="F10" s="15">
        <f>F12+F30+F34+F36</f>
        <v>333000</v>
      </c>
      <c r="G10" s="15">
        <f>G12+G30+G34+G36</f>
        <v>366100</v>
      </c>
      <c r="H10" s="15">
        <f>H14+H30+H34+H36+H18</f>
        <v>67400</v>
      </c>
      <c r="I10" s="15">
        <f>I12+I30+I34+I36</f>
        <v>1099500</v>
      </c>
      <c r="J10" s="15">
        <f>J14+J30+J34+J36+J18</f>
        <v>100935.07</v>
      </c>
      <c r="K10" s="15">
        <f>K14+K30+K34+K36+K18+K24</f>
        <v>90102</v>
      </c>
      <c r="L10" s="34">
        <f>L14+L30+L34+L36+L18</f>
        <v>5000000</v>
      </c>
      <c r="M10" s="34">
        <f>M14+M30+M34+M36+M18</f>
        <v>64285</v>
      </c>
      <c r="N10" s="34">
        <f>N14+N30+N34+N36+N18</f>
        <v>89730</v>
      </c>
      <c r="O10" s="34">
        <f>O14+O30+O34+O36+O18+O25</f>
        <v>184688</v>
      </c>
      <c r="P10" s="15">
        <f>P14+P30+P34+P36+P35</f>
        <v>1941597</v>
      </c>
      <c r="Q10" s="15">
        <f>Q14+Q30+Q34+Q36</f>
        <v>0</v>
      </c>
      <c r="R10" s="5"/>
      <c r="S10" s="5"/>
    </row>
    <row r="11" spans="1:19" ht="12.75">
      <c r="A11" s="13" t="s">
        <v>10</v>
      </c>
      <c r="B11" s="14" t="s">
        <v>8</v>
      </c>
      <c r="C11" s="15">
        <f>D11+E11+F11+G11+H11+I11+P11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</row>
    <row r="12" spans="1:19" s="32" customFormat="1" ht="25.5">
      <c r="A12" s="16" t="s">
        <v>72</v>
      </c>
      <c r="B12" s="30" t="s">
        <v>8</v>
      </c>
      <c r="C12" s="16">
        <f>SUM(D12:P12)</f>
        <v>22920791</v>
      </c>
      <c r="D12" s="16">
        <f>D14+D28+D16</f>
        <v>1531791</v>
      </c>
      <c r="E12" s="16">
        <f>E14+E28+E17</f>
        <v>19590400</v>
      </c>
      <c r="F12" s="16">
        <f>F14+F17</f>
        <v>333000</v>
      </c>
      <c r="G12" s="16">
        <f>G14+G28+G15+G16</f>
        <v>366100</v>
      </c>
      <c r="H12" s="16"/>
      <c r="I12" s="16">
        <f>I14+I17</f>
        <v>1099500</v>
      </c>
      <c r="J12" s="16"/>
      <c r="K12" s="16"/>
      <c r="L12" s="28"/>
      <c r="M12" s="28"/>
      <c r="N12" s="28"/>
      <c r="O12" s="28"/>
      <c r="P12" s="16">
        <f>P14+P28</f>
        <v>0</v>
      </c>
      <c r="Q12" s="16">
        <f>Q14+Q28</f>
        <v>0</v>
      </c>
      <c r="R12" s="31"/>
      <c r="S12" s="31"/>
    </row>
    <row r="13" spans="1:19" ht="12.75">
      <c r="A13" s="13" t="s">
        <v>10</v>
      </c>
      <c r="B13" s="14"/>
      <c r="C13" s="15">
        <f>D13+E13+F13+G13+H13+I13+P13</f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5"/>
      <c r="S13" s="5"/>
    </row>
    <row r="14" spans="1:19" ht="15.75" customHeight="1">
      <c r="A14" s="13" t="s">
        <v>55</v>
      </c>
      <c r="B14" s="14"/>
      <c r="C14" s="15">
        <f aca="true" t="shared" si="0" ref="C14:C23">SUM(D14:P14)</f>
        <v>21993500</v>
      </c>
      <c r="D14" s="13">
        <v>1518500</v>
      </c>
      <c r="E14" s="13">
        <v>19058500</v>
      </c>
      <c r="F14" s="13">
        <v>378000</v>
      </c>
      <c r="G14" s="13">
        <v>94000</v>
      </c>
      <c r="H14" s="13"/>
      <c r="I14" s="13">
        <v>944500</v>
      </c>
      <c r="J14" s="13"/>
      <c r="K14" s="13"/>
      <c r="L14" s="25"/>
      <c r="M14" s="25"/>
      <c r="N14" s="25"/>
      <c r="O14" s="25"/>
      <c r="P14" s="13"/>
      <c r="Q14" s="13"/>
      <c r="R14" s="5"/>
      <c r="S14" s="5"/>
    </row>
    <row r="15" spans="1:19" ht="15" customHeight="1">
      <c r="A15" s="13" t="s">
        <v>75</v>
      </c>
      <c r="B15" s="14"/>
      <c r="C15" s="15">
        <f t="shared" si="0"/>
        <v>272100</v>
      </c>
      <c r="D15" s="13"/>
      <c r="E15" s="13"/>
      <c r="F15" s="13"/>
      <c r="G15" s="13">
        <v>272100</v>
      </c>
      <c r="H15" s="13"/>
      <c r="I15" s="13"/>
      <c r="J15" s="13"/>
      <c r="K15" s="13"/>
      <c r="L15" s="25"/>
      <c r="M15" s="25"/>
      <c r="N15" s="25"/>
      <c r="O15" s="25"/>
      <c r="P15" s="13"/>
      <c r="Q15" s="13"/>
      <c r="R15" s="5"/>
      <c r="S15" s="5"/>
    </row>
    <row r="16" spans="1:19" s="47" customFormat="1" ht="15" customHeight="1">
      <c r="A16" s="19" t="s">
        <v>93</v>
      </c>
      <c r="B16" s="45"/>
      <c r="C16" s="15">
        <f t="shared" si="0"/>
        <v>13291</v>
      </c>
      <c r="D16" s="19">
        <v>13291</v>
      </c>
      <c r="E16" s="15"/>
      <c r="F16" s="15"/>
      <c r="G16" s="15"/>
      <c r="H16" s="15"/>
      <c r="I16" s="15"/>
      <c r="J16" s="15"/>
      <c r="K16" s="15"/>
      <c r="L16" s="26"/>
      <c r="M16" s="26"/>
      <c r="N16" s="26"/>
      <c r="O16" s="26"/>
      <c r="P16" s="15"/>
      <c r="Q16" s="15"/>
      <c r="R16" s="46"/>
      <c r="S16" s="46"/>
    </row>
    <row r="17" spans="1:19" s="47" customFormat="1" ht="15" customHeight="1">
      <c r="A17" s="54" t="s">
        <v>94</v>
      </c>
      <c r="B17" s="45"/>
      <c r="C17" s="57">
        <f>SUM(D17:P17)</f>
        <v>641900</v>
      </c>
      <c r="D17" s="15"/>
      <c r="E17" s="57">
        <v>531900</v>
      </c>
      <c r="F17" s="57">
        <v>-45000</v>
      </c>
      <c r="G17" s="15"/>
      <c r="H17" s="15"/>
      <c r="I17" s="57">
        <v>155000</v>
      </c>
      <c r="J17" s="15"/>
      <c r="K17" s="15"/>
      <c r="L17" s="26"/>
      <c r="M17" s="26"/>
      <c r="N17" s="26"/>
      <c r="O17" s="26"/>
      <c r="P17" s="15"/>
      <c r="Q17" s="15"/>
      <c r="R17" s="46"/>
      <c r="S17" s="46"/>
    </row>
    <row r="18" spans="1:19" s="32" customFormat="1" ht="12.75">
      <c r="A18" s="16" t="s">
        <v>71</v>
      </c>
      <c r="B18" s="30"/>
      <c r="C18" s="43">
        <f t="shared" si="0"/>
        <v>5518332.07</v>
      </c>
      <c r="D18" s="16"/>
      <c r="E18" s="16"/>
      <c r="F18" s="16"/>
      <c r="G18" s="16"/>
      <c r="H18" s="16">
        <v>67400</v>
      </c>
      <c r="I18" s="16"/>
      <c r="J18" s="43">
        <f>J19+J20+J23+J28</f>
        <v>100935.07</v>
      </c>
      <c r="K18" s="16">
        <f>K19+K20+K23+K28</f>
        <v>11294</v>
      </c>
      <c r="L18" s="16">
        <v>5000000</v>
      </c>
      <c r="M18" s="41">
        <f>M22</f>
        <v>64285</v>
      </c>
      <c r="N18" s="41">
        <f>N25</f>
        <v>89730</v>
      </c>
      <c r="O18" s="41">
        <f>O26+O27</f>
        <v>184688</v>
      </c>
      <c r="P18" s="16"/>
      <c r="Q18" s="16"/>
      <c r="R18" s="31"/>
      <c r="S18" s="31"/>
    </row>
    <row r="19" spans="1:19" ht="12.75">
      <c r="A19" s="13" t="s">
        <v>66</v>
      </c>
      <c r="B19" s="14"/>
      <c r="C19" s="15">
        <f t="shared" si="0"/>
        <v>15930</v>
      </c>
      <c r="D19" s="13"/>
      <c r="E19" s="13"/>
      <c r="F19" s="13"/>
      <c r="G19" s="13"/>
      <c r="H19" s="13"/>
      <c r="I19" s="13"/>
      <c r="J19" s="13">
        <v>15930</v>
      </c>
      <c r="K19" s="13"/>
      <c r="L19" s="13"/>
      <c r="M19" s="13"/>
      <c r="N19" s="13"/>
      <c r="O19" s="13"/>
      <c r="P19" s="13"/>
      <c r="Q19" s="13"/>
      <c r="R19" s="5"/>
      <c r="S19" s="5"/>
    </row>
    <row r="20" spans="1:19" ht="12.75">
      <c r="A20" s="13" t="s">
        <v>67</v>
      </c>
      <c r="B20" s="14"/>
      <c r="C20" s="15">
        <f t="shared" si="0"/>
        <v>47790</v>
      </c>
      <c r="D20" s="13"/>
      <c r="E20" s="13"/>
      <c r="F20" s="13"/>
      <c r="G20" s="13"/>
      <c r="H20" s="13"/>
      <c r="I20" s="13"/>
      <c r="J20" s="13">
        <v>47790</v>
      </c>
      <c r="K20" s="13"/>
      <c r="L20" s="13"/>
      <c r="M20" s="13"/>
      <c r="N20" s="13"/>
      <c r="O20" s="13"/>
      <c r="P20" s="13"/>
      <c r="Q20" s="13"/>
      <c r="R20" s="5"/>
      <c r="S20" s="5"/>
    </row>
    <row r="21" spans="1:19" ht="54" customHeight="1">
      <c r="A21" s="13" t="s">
        <v>69</v>
      </c>
      <c r="B21" s="14"/>
      <c r="C21" s="15">
        <f t="shared" si="0"/>
        <v>5000000</v>
      </c>
      <c r="D21" s="13"/>
      <c r="E21" s="13"/>
      <c r="F21" s="13"/>
      <c r="G21" s="13"/>
      <c r="H21" s="13"/>
      <c r="I21" s="13"/>
      <c r="J21" s="13"/>
      <c r="K21" s="13"/>
      <c r="L21" s="35">
        <v>5000000</v>
      </c>
      <c r="M21" s="25"/>
      <c r="N21" s="25"/>
      <c r="O21" s="25"/>
      <c r="P21" s="13"/>
      <c r="Q21" s="13"/>
      <c r="R21" s="5"/>
      <c r="S21" s="5"/>
    </row>
    <row r="22" spans="1:19" ht="54.75" customHeight="1">
      <c r="A22" s="13" t="s">
        <v>70</v>
      </c>
      <c r="B22" s="14"/>
      <c r="C22" s="15">
        <f t="shared" si="0"/>
        <v>64285</v>
      </c>
      <c r="D22" s="13"/>
      <c r="E22" s="13"/>
      <c r="F22" s="13"/>
      <c r="G22" s="13"/>
      <c r="H22" s="13"/>
      <c r="I22" s="13"/>
      <c r="J22" s="13"/>
      <c r="K22" s="13"/>
      <c r="L22" s="25"/>
      <c r="M22" s="35">
        <f>7500+56785</f>
        <v>64285</v>
      </c>
      <c r="N22" s="25"/>
      <c r="O22" s="25"/>
      <c r="P22" s="13"/>
      <c r="Q22" s="13"/>
      <c r="R22" s="5"/>
      <c r="S22" s="5"/>
    </row>
    <row r="23" spans="1:19" ht="41.25" customHeight="1">
      <c r="A23" s="13" t="s">
        <v>87</v>
      </c>
      <c r="B23" s="14"/>
      <c r="C23" s="15">
        <f t="shared" si="0"/>
        <v>25939</v>
      </c>
      <c r="D23" s="13"/>
      <c r="E23" s="13"/>
      <c r="F23" s="13"/>
      <c r="G23" s="13"/>
      <c r="H23" s="13"/>
      <c r="I23" s="13"/>
      <c r="J23" s="13">
        <v>17788</v>
      </c>
      <c r="K23" s="13">
        <v>8151</v>
      </c>
      <c r="L23" s="25"/>
      <c r="M23" s="25"/>
      <c r="N23" s="25"/>
      <c r="O23" s="25"/>
      <c r="P23" s="13"/>
      <c r="Q23" s="13"/>
      <c r="R23" s="5"/>
      <c r="S23" s="5"/>
    </row>
    <row r="24" spans="1:19" s="47" customFormat="1" ht="15" customHeight="1">
      <c r="A24" s="19" t="s">
        <v>88</v>
      </c>
      <c r="B24" s="45"/>
      <c r="C24" s="15">
        <f>K24</f>
        <v>78808</v>
      </c>
      <c r="D24" s="15"/>
      <c r="E24" s="15"/>
      <c r="F24" s="15"/>
      <c r="G24" s="15"/>
      <c r="H24" s="15"/>
      <c r="I24" s="15"/>
      <c r="J24" s="15"/>
      <c r="K24" s="15">
        <v>78808</v>
      </c>
      <c r="L24" s="26"/>
      <c r="M24" s="26"/>
      <c r="N24" s="26"/>
      <c r="O24" s="26"/>
      <c r="P24" s="15"/>
      <c r="Q24" s="15"/>
      <c r="R24" s="46"/>
      <c r="S24" s="46"/>
    </row>
    <row r="25" spans="1:19" ht="15" customHeight="1">
      <c r="A25" s="13" t="s">
        <v>78</v>
      </c>
      <c r="B25" s="14"/>
      <c r="C25" s="15">
        <f>SUM(D25:P25)</f>
        <v>89730</v>
      </c>
      <c r="D25" s="13"/>
      <c r="E25" s="13"/>
      <c r="F25" s="13"/>
      <c r="G25" s="13"/>
      <c r="H25" s="13"/>
      <c r="I25" s="13"/>
      <c r="J25" s="13"/>
      <c r="K25" s="13"/>
      <c r="L25" s="25"/>
      <c r="M25" s="25"/>
      <c r="N25" s="35">
        <v>89730</v>
      </c>
      <c r="O25" s="35"/>
      <c r="P25" s="13"/>
      <c r="Q25" s="13"/>
      <c r="R25" s="5"/>
      <c r="S25" s="5"/>
    </row>
    <row r="26" spans="1:19" ht="24.75" customHeight="1">
      <c r="A26" s="13" t="s">
        <v>85</v>
      </c>
      <c r="B26" s="14"/>
      <c r="C26" s="15">
        <f>SUM(D26:P26)</f>
        <v>16190</v>
      </c>
      <c r="D26" s="13"/>
      <c r="E26" s="13"/>
      <c r="F26" s="13"/>
      <c r="G26" s="13"/>
      <c r="H26" s="13"/>
      <c r="I26" s="13"/>
      <c r="J26" s="13"/>
      <c r="K26" s="13"/>
      <c r="L26" s="25"/>
      <c r="M26" s="25"/>
      <c r="N26" s="35"/>
      <c r="O26" s="35">
        <v>16190</v>
      </c>
      <c r="P26" s="13"/>
      <c r="Q26" s="13"/>
      <c r="R26" s="5"/>
      <c r="S26" s="5"/>
    </row>
    <row r="27" spans="1:19" s="47" customFormat="1" ht="15.75" customHeight="1">
      <c r="A27" s="19" t="s">
        <v>86</v>
      </c>
      <c r="B27" s="45"/>
      <c r="C27" s="15">
        <f>SUM(D27:P27)</f>
        <v>168498</v>
      </c>
      <c r="D27" s="15"/>
      <c r="E27" s="15"/>
      <c r="F27" s="15"/>
      <c r="G27" s="15"/>
      <c r="H27" s="15"/>
      <c r="I27" s="15"/>
      <c r="J27" s="15"/>
      <c r="K27" s="15"/>
      <c r="L27" s="26"/>
      <c r="M27" s="26"/>
      <c r="N27" s="34"/>
      <c r="O27" s="34">
        <v>168498</v>
      </c>
      <c r="P27" s="15"/>
      <c r="Q27" s="15"/>
      <c r="R27" s="46"/>
      <c r="S27" s="46"/>
    </row>
    <row r="28" spans="1:19" s="64" customFormat="1" ht="12.75">
      <c r="A28" s="60" t="s">
        <v>92</v>
      </c>
      <c r="B28" s="61"/>
      <c r="C28" s="62">
        <f>D28+E28+F28+G28+H28+I28+P28</f>
        <v>0</v>
      </c>
      <c r="D28" s="60"/>
      <c r="E28" s="60"/>
      <c r="F28" s="60"/>
      <c r="G28" s="60"/>
      <c r="H28" s="60"/>
      <c r="I28" s="60"/>
      <c r="J28" s="60">
        <v>19427.07</v>
      </c>
      <c r="K28" s="60">
        <v>3143</v>
      </c>
      <c r="L28" s="60"/>
      <c r="M28" s="60"/>
      <c r="N28" s="60"/>
      <c r="O28" s="60"/>
      <c r="P28" s="60"/>
      <c r="Q28" s="60"/>
      <c r="R28" s="63"/>
      <c r="S28" s="63"/>
    </row>
    <row r="29" spans="1:19" ht="12.75">
      <c r="A29" s="13" t="s">
        <v>12</v>
      </c>
      <c r="B29" s="14"/>
      <c r="C29" s="15">
        <f>D29+E29+F29+G29+H29+I29+P29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"/>
      <c r="S29" s="5"/>
    </row>
    <row r="30" spans="1:19" ht="66" customHeight="1">
      <c r="A30" s="13" t="s">
        <v>13</v>
      </c>
      <c r="B30" s="14" t="s">
        <v>8</v>
      </c>
      <c r="C30" s="15">
        <f>SUM(D30:P30)</f>
        <v>86000</v>
      </c>
      <c r="D30" s="13">
        <f aca="true" t="shared" si="1" ref="D30:I30">D32+D33</f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/>
      <c r="K30" s="13"/>
      <c r="L30" s="13"/>
      <c r="M30" s="13"/>
      <c r="N30" s="13"/>
      <c r="O30" s="13"/>
      <c r="P30" s="13">
        <f>P32+P33</f>
        <v>86000</v>
      </c>
      <c r="Q30" s="13">
        <f>Q32+Q33</f>
        <v>0</v>
      </c>
      <c r="R30" s="5"/>
      <c r="S30" s="5"/>
    </row>
    <row r="31" spans="1:19" ht="12.75">
      <c r="A31" s="13" t="s">
        <v>10</v>
      </c>
      <c r="B31" s="14" t="s">
        <v>8</v>
      </c>
      <c r="C31" s="15">
        <f>D31+E31+F31+G31+H31+I31+P31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5"/>
    </row>
    <row r="32" spans="1:19" ht="25.5">
      <c r="A32" s="13" t="s">
        <v>65</v>
      </c>
      <c r="B32" s="14" t="s">
        <v>8</v>
      </c>
      <c r="C32" s="15">
        <f>SUM(D32:P32)</f>
        <v>86000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9">
        <v>86000</v>
      </c>
      <c r="Q32" s="13"/>
      <c r="R32" s="5"/>
      <c r="S32" s="5"/>
    </row>
    <row r="33" spans="1:19" ht="12.75">
      <c r="A33" s="13" t="s">
        <v>58</v>
      </c>
      <c r="B33" s="14" t="s">
        <v>8</v>
      </c>
      <c r="C33" s="15">
        <f>D33+E33+F33+G33+H33+I33+P33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5"/>
      <c r="S33" s="5"/>
    </row>
    <row r="34" spans="1:19" ht="27.75" customHeight="1">
      <c r="A34" s="13" t="s">
        <v>64</v>
      </c>
      <c r="B34" s="14"/>
      <c r="C34" s="15">
        <f>SUM(D34:P34)</f>
        <v>1575000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v>1575000</v>
      </c>
      <c r="Q34" s="13"/>
      <c r="R34" s="5"/>
      <c r="S34" s="5"/>
    </row>
    <row r="35" spans="1:19" ht="15" customHeight="1">
      <c r="A35" s="13" t="s">
        <v>79</v>
      </c>
      <c r="B35" s="14"/>
      <c r="C35" s="15">
        <f>SUM(D35:P35)</f>
        <v>140597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>16250+124347</f>
        <v>140597</v>
      </c>
      <c r="Q35" s="13"/>
      <c r="R35" s="5"/>
      <c r="S35" s="5"/>
    </row>
    <row r="36" spans="1:19" ht="17.25" customHeight="1">
      <c r="A36" s="15" t="s">
        <v>56</v>
      </c>
      <c r="B36" s="14" t="s">
        <v>8</v>
      </c>
      <c r="C36" s="15">
        <f>SUM(D36:P36)</f>
        <v>140000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>
        <v>140000</v>
      </c>
      <c r="Q36" s="13"/>
      <c r="R36" s="5"/>
      <c r="S36" s="5"/>
    </row>
    <row r="37" spans="1:19" ht="12.75">
      <c r="A37" s="13" t="s">
        <v>10</v>
      </c>
      <c r="B37" s="14" t="s">
        <v>8</v>
      </c>
      <c r="C37" s="15">
        <f>D37+E37+F37+G37+H37+I37+P37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5"/>
      <c r="S37" s="5"/>
    </row>
    <row r="38" spans="1:19" ht="12.75" customHeight="1">
      <c r="A38" s="13" t="s">
        <v>14</v>
      </c>
      <c r="B38" s="14" t="s">
        <v>8</v>
      </c>
      <c r="C38" s="15">
        <f>D38+E38+F38+G38+H38+I38+P38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5"/>
      <c r="S38" s="5"/>
    </row>
    <row r="39" spans="1:19" ht="12.75" customHeight="1">
      <c r="A39" s="13" t="s">
        <v>15</v>
      </c>
      <c r="B39" s="14"/>
      <c r="C39" s="15">
        <f>D39+E39+F39+G39+H39+I39+P39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5"/>
      <c r="S39" s="5"/>
    </row>
    <row r="40" spans="1:19" ht="12.75">
      <c r="A40" s="13" t="s">
        <v>16</v>
      </c>
      <c r="B40" s="14" t="s">
        <v>8</v>
      </c>
      <c r="C40" s="15">
        <f>D40+E40+F40+G40+H40+I40+P40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5"/>
      <c r="S40" s="5"/>
    </row>
    <row r="41" spans="1:19" ht="12.75">
      <c r="A41" s="15" t="s">
        <v>17</v>
      </c>
      <c r="B41" s="14">
        <v>900</v>
      </c>
      <c r="C41" s="59">
        <f>SUM(D41:P41)</f>
        <v>30459528.07</v>
      </c>
      <c r="D41" s="15">
        <f aca="true" t="shared" si="2" ref="D41:Q41">D44+D49+D60+D63+D66+D67</f>
        <v>1531791</v>
      </c>
      <c r="E41" s="15">
        <f t="shared" si="2"/>
        <v>19590400</v>
      </c>
      <c r="F41" s="15">
        <f t="shared" si="2"/>
        <v>333000</v>
      </c>
      <c r="G41" s="15">
        <f t="shared" si="2"/>
        <v>366100</v>
      </c>
      <c r="H41" s="15">
        <f t="shared" si="2"/>
        <v>67400</v>
      </c>
      <c r="I41" s="15">
        <f t="shared" si="2"/>
        <v>1099500</v>
      </c>
      <c r="J41" s="15">
        <f t="shared" si="2"/>
        <v>100935.07</v>
      </c>
      <c r="K41" s="15">
        <f t="shared" si="2"/>
        <v>90102</v>
      </c>
      <c r="L41" s="34">
        <f t="shared" si="2"/>
        <v>5000000</v>
      </c>
      <c r="M41" s="34">
        <f t="shared" si="2"/>
        <v>64285</v>
      </c>
      <c r="N41" s="34">
        <f t="shared" si="2"/>
        <v>89730</v>
      </c>
      <c r="O41" s="34">
        <f t="shared" si="2"/>
        <v>184688</v>
      </c>
      <c r="P41" s="15">
        <f t="shared" si="2"/>
        <v>1941597</v>
      </c>
      <c r="Q41" s="15">
        <f t="shared" si="2"/>
        <v>0</v>
      </c>
      <c r="R41" s="5"/>
      <c r="S41" s="5"/>
    </row>
    <row r="42" spans="1:19" ht="12.75" hidden="1">
      <c r="A42" s="13" t="s">
        <v>10</v>
      </c>
      <c r="B42" s="14"/>
      <c r="C42" s="15">
        <f>D42+E42+F42+G42+H42+I42+P42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5"/>
      <c r="S42" s="5"/>
    </row>
    <row r="43" spans="1:19" ht="14.25" customHeight="1">
      <c r="A43" s="13" t="s">
        <v>18</v>
      </c>
      <c r="B43" s="14"/>
      <c r="C43" s="15">
        <f>D43+E43+F43+G43+H43+I43+P43</f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5"/>
      <c r="S43" s="5"/>
    </row>
    <row r="44" spans="1:19" ht="12.75">
      <c r="A44" s="13" t="s">
        <v>19</v>
      </c>
      <c r="B44" s="14">
        <v>210</v>
      </c>
      <c r="C44" s="15">
        <f>SUM(D44:P44)</f>
        <v>20289500</v>
      </c>
      <c r="D44" s="16">
        <f aca="true" t="shared" si="3" ref="D44:K44">D46+D47+D48</f>
        <v>0</v>
      </c>
      <c r="E44" s="16">
        <f t="shared" si="3"/>
        <v>19590400</v>
      </c>
      <c r="F44" s="15">
        <f t="shared" si="3"/>
        <v>333000</v>
      </c>
      <c r="G44" s="15">
        <f t="shared" si="3"/>
        <v>366100</v>
      </c>
      <c r="H44" s="15">
        <f t="shared" si="3"/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/>
      <c r="M44" s="15"/>
      <c r="N44" s="15"/>
      <c r="O44" s="15"/>
      <c r="P44" s="15">
        <f>P46+P47+P48</f>
        <v>0</v>
      </c>
      <c r="Q44" s="15">
        <f>Q46+Q47+Q48</f>
        <v>0</v>
      </c>
      <c r="R44" s="5"/>
      <c r="S44" s="5"/>
    </row>
    <row r="45" spans="1:19" ht="12.75">
      <c r="A45" s="13" t="s">
        <v>20</v>
      </c>
      <c r="B45" s="14"/>
      <c r="C45" s="15">
        <f>D45+E45+F45+G45+H45+I45+P45</f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</row>
    <row r="46" spans="1:19" ht="12.75">
      <c r="A46" s="13" t="s">
        <v>21</v>
      </c>
      <c r="B46" s="14">
        <v>211</v>
      </c>
      <c r="C46" s="15">
        <f aca="true" t="shared" si="4" ref="C46:C74">SUM(D46:P46)</f>
        <v>15938000</v>
      </c>
      <c r="D46" s="13"/>
      <c r="E46" s="55">
        <f>14596400+803400</f>
        <v>15399800</v>
      </c>
      <c r="F46" s="55">
        <f>281700-25000</f>
        <v>256700</v>
      </c>
      <c r="G46" s="13">
        <v>281500</v>
      </c>
      <c r="H46" s="13"/>
      <c r="I46" s="13"/>
      <c r="J46" s="13"/>
      <c r="K46" s="13"/>
      <c r="L46" s="13"/>
      <c r="M46" s="13"/>
      <c r="N46" s="13"/>
      <c r="O46" s="13"/>
      <c r="P46" s="19"/>
      <c r="Q46" s="13"/>
      <c r="R46" s="5"/>
      <c r="S46" s="5"/>
    </row>
    <row r="47" spans="1:19" ht="12.75">
      <c r="A47" s="13" t="s">
        <v>22</v>
      </c>
      <c r="B47" s="14">
        <v>212</v>
      </c>
      <c r="C47" s="15">
        <f t="shared" si="4"/>
        <v>52700</v>
      </c>
      <c r="D47" s="17"/>
      <c r="E47" s="54">
        <f>54000-1300</f>
        <v>52700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3"/>
      <c r="R47" s="5"/>
      <c r="S47" s="5"/>
    </row>
    <row r="48" spans="1:19" ht="13.5" customHeight="1">
      <c r="A48" s="13" t="s">
        <v>23</v>
      </c>
      <c r="B48" s="14">
        <v>213</v>
      </c>
      <c r="C48" s="15">
        <f t="shared" si="4"/>
        <v>4298800</v>
      </c>
      <c r="D48" s="13"/>
      <c r="E48" s="55">
        <f>4408100-270200</f>
        <v>4137900</v>
      </c>
      <c r="F48" s="55">
        <f>96300-20000</f>
        <v>76300</v>
      </c>
      <c r="G48" s="13">
        <v>84600</v>
      </c>
      <c r="H48" s="13"/>
      <c r="I48" s="13"/>
      <c r="J48" s="13"/>
      <c r="K48" s="13"/>
      <c r="L48" s="13"/>
      <c r="M48" s="13"/>
      <c r="N48" s="13"/>
      <c r="O48" s="13"/>
      <c r="P48" s="19"/>
      <c r="Q48" s="13"/>
      <c r="R48" s="5"/>
      <c r="S48" s="5"/>
    </row>
    <row r="49" spans="1:19" ht="12.75">
      <c r="A49" s="13" t="s">
        <v>24</v>
      </c>
      <c r="B49" s="14">
        <v>220</v>
      </c>
      <c r="C49" s="15">
        <f t="shared" si="4"/>
        <v>7012345.32</v>
      </c>
      <c r="D49" s="16">
        <f aca="true" t="shared" si="5" ref="D49:Q49">D51+D52+D53+D56+D57+D58</f>
        <v>1416791</v>
      </c>
      <c r="E49" s="16">
        <f t="shared" si="5"/>
        <v>0</v>
      </c>
      <c r="F49" s="16">
        <f t="shared" si="5"/>
        <v>0</v>
      </c>
      <c r="G49" s="16">
        <f t="shared" si="5"/>
        <v>0</v>
      </c>
      <c r="H49" s="16">
        <f t="shared" si="5"/>
        <v>0</v>
      </c>
      <c r="I49" s="16">
        <f t="shared" si="5"/>
        <v>0</v>
      </c>
      <c r="J49" s="16">
        <f t="shared" si="5"/>
        <v>100935.07</v>
      </c>
      <c r="K49" s="16">
        <f t="shared" si="5"/>
        <v>90102</v>
      </c>
      <c r="L49" s="36">
        <f t="shared" si="5"/>
        <v>5000000</v>
      </c>
      <c r="M49" s="36">
        <f t="shared" si="5"/>
        <v>64285</v>
      </c>
      <c r="N49" s="36">
        <f t="shared" si="5"/>
        <v>0</v>
      </c>
      <c r="O49" s="36">
        <f t="shared" si="5"/>
        <v>115940</v>
      </c>
      <c r="P49" s="43">
        <f t="shared" si="5"/>
        <v>224292.25</v>
      </c>
      <c r="Q49" s="16">
        <f t="shared" si="5"/>
        <v>0</v>
      </c>
      <c r="R49" s="5"/>
      <c r="S49" s="5"/>
    </row>
    <row r="50" spans="1:19" ht="12.75">
      <c r="A50" s="13" t="s">
        <v>20</v>
      </c>
      <c r="B50" s="14"/>
      <c r="C50" s="15">
        <f t="shared" si="4"/>
        <v>0</v>
      </c>
      <c r="D50" s="13"/>
      <c r="E50" s="13"/>
      <c r="F50" s="13"/>
      <c r="G50" s="13"/>
      <c r="H50" s="13"/>
      <c r="I50" s="13"/>
      <c r="J50" s="13"/>
      <c r="K50" s="13"/>
      <c r="L50" s="35"/>
      <c r="M50" s="35"/>
      <c r="N50" s="35"/>
      <c r="O50" s="35"/>
      <c r="P50" s="13"/>
      <c r="Q50" s="13"/>
      <c r="R50" s="5"/>
      <c r="S50" s="5"/>
    </row>
    <row r="51" spans="1:19" ht="12.75">
      <c r="A51" s="13" t="s">
        <v>25</v>
      </c>
      <c r="B51" s="14">
        <v>221</v>
      </c>
      <c r="C51" s="15">
        <f t="shared" si="4"/>
        <v>138229.07</v>
      </c>
      <c r="D51" s="58">
        <f>22000+4000</f>
        <v>26000</v>
      </c>
      <c r="E51" s="65"/>
      <c r="F51" s="65"/>
      <c r="G51" s="65"/>
      <c r="H51" s="65"/>
      <c r="I51" s="65"/>
      <c r="J51" s="58">
        <f>81508+19427.07</f>
        <v>100935.07</v>
      </c>
      <c r="K51" s="58">
        <f>8151+3143</f>
        <v>11294</v>
      </c>
      <c r="L51" s="27"/>
      <c r="M51" s="27"/>
      <c r="N51" s="27"/>
      <c r="O51" s="27"/>
      <c r="P51" s="17"/>
      <c r="Q51" s="13"/>
      <c r="R51" s="5"/>
      <c r="S51" s="5"/>
    </row>
    <row r="52" spans="1:19" ht="12.75">
      <c r="A52" s="13" t="s">
        <v>26</v>
      </c>
      <c r="B52" s="14">
        <v>222</v>
      </c>
      <c r="C52" s="15">
        <f t="shared" si="4"/>
        <v>6000</v>
      </c>
      <c r="D52" s="58">
        <v>6000</v>
      </c>
      <c r="E52" s="60"/>
      <c r="F52" s="60"/>
      <c r="G52" s="60"/>
      <c r="H52" s="60"/>
      <c r="I52" s="60"/>
      <c r="J52" s="60"/>
      <c r="K52" s="60"/>
      <c r="L52" s="35"/>
      <c r="M52" s="35"/>
      <c r="N52" s="35"/>
      <c r="O52" s="35"/>
      <c r="P52" s="13"/>
      <c r="Q52" s="13"/>
      <c r="R52" s="5"/>
      <c r="S52" s="5"/>
    </row>
    <row r="53" spans="1:19" ht="12.75">
      <c r="A53" s="13" t="s">
        <v>27</v>
      </c>
      <c r="B53" s="14">
        <v>223</v>
      </c>
      <c r="C53" s="15">
        <f t="shared" si="4"/>
        <v>1123100</v>
      </c>
      <c r="D53" s="66">
        <f aca="true" t="shared" si="6" ref="D53:J53">D54+D55</f>
        <v>1123100</v>
      </c>
      <c r="E53" s="66">
        <f t="shared" si="6"/>
        <v>0</v>
      </c>
      <c r="F53" s="66">
        <f t="shared" si="6"/>
        <v>0</v>
      </c>
      <c r="G53" s="66">
        <f t="shared" si="6"/>
        <v>0</v>
      </c>
      <c r="H53" s="66">
        <f t="shared" si="6"/>
        <v>0</v>
      </c>
      <c r="I53" s="66">
        <f t="shared" si="6"/>
        <v>0</v>
      </c>
      <c r="J53" s="66">
        <f t="shared" si="6"/>
        <v>0</v>
      </c>
      <c r="K53" s="66"/>
      <c r="L53" s="37"/>
      <c r="M53" s="37"/>
      <c r="N53" s="37"/>
      <c r="O53" s="37"/>
      <c r="P53" s="18">
        <f>P54+P55</f>
        <v>0</v>
      </c>
      <c r="Q53" s="18">
        <f>Q54+Q55</f>
        <v>0</v>
      </c>
      <c r="R53" s="5"/>
      <c r="S53" s="5"/>
    </row>
    <row r="54" spans="1:19" ht="12.75">
      <c r="A54" s="13"/>
      <c r="B54" s="14">
        <v>20</v>
      </c>
      <c r="C54" s="15">
        <f t="shared" si="4"/>
        <v>772600</v>
      </c>
      <c r="D54" s="60">
        <v>772600</v>
      </c>
      <c r="E54" s="60"/>
      <c r="F54" s="60"/>
      <c r="G54" s="60"/>
      <c r="H54" s="60"/>
      <c r="I54" s="60"/>
      <c r="J54" s="60"/>
      <c r="K54" s="60"/>
      <c r="L54" s="35"/>
      <c r="M54" s="35"/>
      <c r="N54" s="35"/>
      <c r="O54" s="35"/>
      <c r="P54" s="13"/>
      <c r="Q54" s="13"/>
      <c r="R54" s="5"/>
      <c r="S54" s="5"/>
    </row>
    <row r="55" spans="1:19" ht="12.75">
      <c r="A55" s="13"/>
      <c r="B55" s="14">
        <v>30</v>
      </c>
      <c r="C55" s="15">
        <f t="shared" si="4"/>
        <v>350500</v>
      </c>
      <c r="D55" s="60">
        <v>350500</v>
      </c>
      <c r="E55" s="60"/>
      <c r="F55" s="60"/>
      <c r="G55" s="60"/>
      <c r="H55" s="60"/>
      <c r="I55" s="60"/>
      <c r="J55" s="60"/>
      <c r="K55" s="60"/>
      <c r="L55" s="35"/>
      <c r="M55" s="35"/>
      <c r="N55" s="35"/>
      <c r="O55" s="35"/>
      <c r="P55" s="13"/>
      <c r="Q55" s="13"/>
      <c r="R55" s="5"/>
      <c r="S55" s="5"/>
    </row>
    <row r="56" spans="1:19" ht="13.5" customHeight="1">
      <c r="A56" s="13" t="s">
        <v>30</v>
      </c>
      <c r="B56" s="14">
        <v>224</v>
      </c>
      <c r="C56" s="15">
        <f t="shared" si="4"/>
        <v>0</v>
      </c>
      <c r="D56" s="60"/>
      <c r="E56" s="60"/>
      <c r="F56" s="60"/>
      <c r="G56" s="60"/>
      <c r="H56" s="60"/>
      <c r="I56" s="60"/>
      <c r="J56" s="60"/>
      <c r="K56" s="60"/>
      <c r="L56" s="35"/>
      <c r="M56" s="35"/>
      <c r="N56" s="35"/>
      <c r="O56" s="35"/>
      <c r="P56" s="13"/>
      <c r="Q56" s="13"/>
      <c r="R56" s="5"/>
      <c r="S56" s="5"/>
    </row>
    <row r="57" spans="1:19" ht="14.25" customHeight="1">
      <c r="A57" s="13" t="s">
        <v>31</v>
      </c>
      <c r="B57" s="14">
        <v>225</v>
      </c>
      <c r="C57" s="15">
        <f t="shared" si="4"/>
        <v>5296284</v>
      </c>
      <c r="D57" s="58">
        <f>132000+13291</f>
        <v>145291</v>
      </c>
      <c r="E57" s="65"/>
      <c r="F57" s="58"/>
      <c r="G57" s="58"/>
      <c r="H57" s="58"/>
      <c r="I57" s="58"/>
      <c r="J57" s="58"/>
      <c r="K57" s="58">
        <v>78808</v>
      </c>
      <c r="L57" s="27">
        <v>5000000</v>
      </c>
      <c r="M57" s="27">
        <f>7500+56785</f>
        <v>64285</v>
      </c>
      <c r="N57" s="27"/>
      <c r="O57" s="27"/>
      <c r="P57" s="19">
        <f>7900</f>
        <v>7900</v>
      </c>
      <c r="Q57" s="13"/>
      <c r="R57" s="5"/>
      <c r="S57" s="5"/>
    </row>
    <row r="58" spans="1:19" ht="12.75">
      <c r="A58" s="13" t="s">
        <v>32</v>
      </c>
      <c r="B58" s="14">
        <v>226</v>
      </c>
      <c r="C58" s="15">
        <f t="shared" si="4"/>
        <v>448732.25</v>
      </c>
      <c r="D58" s="58">
        <f>123400-7000</f>
        <v>116400</v>
      </c>
      <c r="E58" s="65"/>
      <c r="F58" s="58"/>
      <c r="G58" s="58"/>
      <c r="H58" s="58"/>
      <c r="I58" s="58"/>
      <c r="J58" s="58"/>
      <c r="K58" s="58"/>
      <c r="L58" s="27"/>
      <c r="M58" s="27"/>
      <c r="N58" s="27"/>
      <c r="O58" s="27">
        <f>16190+99750</f>
        <v>115940</v>
      </c>
      <c r="P58" s="42">
        <f>140000+50000+2567.25+23825</f>
        <v>216392.25</v>
      </c>
      <c r="Q58" s="13"/>
      <c r="R58" s="5"/>
      <c r="S58" s="5"/>
    </row>
    <row r="59" spans="1:19" ht="12.75" customHeight="1">
      <c r="A59" s="13" t="s">
        <v>33</v>
      </c>
      <c r="B59" s="14">
        <v>240</v>
      </c>
      <c r="C59" s="15">
        <f t="shared" si="4"/>
        <v>0</v>
      </c>
      <c r="D59" s="58"/>
      <c r="E59" s="60"/>
      <c r="F59" s="60"/>
      <c r="G59" s="60"/>
      <c r="H59" s="60"/>
      <c r="I59" s="60"/>
      <c r="J59" s="60"/>
      <c r="K59" s="60"/>
      <c r="L59" s="13"/>
      <c r="M59" s="13"/>
      <c r="N59" s="13"/>
      <c r="O59" s="13"/>
      <c r="P59" s="13"/>
      <c r="Q59" s="13"/>
      <c r="R59" s="5"/>
      <c r="S59" s="5"/>
    </row>
    <row r="60" spans="1:19" ht="12.75" hidden="1">
      <c r="A60" s="13" t="s">
        <v>34</v>
      </c>
      <c r="B60" s="14">
        <v>240</v>
      </c>
      <c r="C60" s="15">
        <f t="shared" si="4"/>
        <v>0</v>
      </c>
      <c r="D60" s="60"/>
      <c r="E60" s="60"/>
      <c r="F60" s="60"/>
      <c r="G60" s="60"/>
      <c r="H60" s="60"/>
      <c r="I60" s="60"/>
      <c r="J60" s="60"/>
      <c r="K60" s="60"/>
      <c r="L60" s="13"/>
      <c r="M60" s="13"/>
      <c r="N60" s="13"/>
      <c r="O60" s="13"/>
      <c r="P60" s="13"/>
      <c r="Q60" s="13"/>
      <c r="R60" s="5"/>
      <c r="S60" s="5"/>
    </row>
    <row r="61" spans="1:19" ht="12.75" hidden="1">
      <c r="A61" s="13" t="s">
        <v>20</v>
      </c>
      <c r="B61" s="14"/>
      <c r="C61" s="15">
        <f t="shared" si="4"/>
        <v>0</v>
      </c>
      <c r="D61" s="60"/>
      <c r="E61" s="60"/>
      <c r="F61" s="60"/>
      <c r="G61" s="60"/>
      <c r="H61" s="60"/>
      <c r="I61" s="60"/>
      <c r="J61" s="60"/>
      <c r="K61" s="60"/>
      <c r="L61" s="13"/>
      <c r="M61" s="13"/>
      <c r="N61" s="13"/>
      <c r="O61" s="13"/>
      <c r="P61" s="13"/>
      <c r="Q61" s="13"/>
      <c r="R61" s="5"/>
      <c r="S61" s="5"/>
    </row>
    <row r="62" spans="1:19" ht="25.5" customHeight="1" hidden="1">
      <c r="A62" s="13" t="s">
        <v>35</v>
      </c>
      <c r="B62" s="14">
        <v>241</v>
      </c>
      <c r="C62" s="15">
        <f t="shared" si="4"/>
        <v>0</v>
      </c>
      <c r="D62" s="60"/>
      <c r="E62" s="60"/>
      <c r="F62" s="60"/>
      <c r="G62" s="60"/>
      <c r="H62" s="60"/>
      <c r="I62" s="60"/>
      <c r="J62" s="60"/>
      <c r="K62" s="60"/>
      <c r="L62" s="13"/>
      <c r="M62" s="13"/>
      <c r="N62" s="13"/>
      <c r="O62" s="13"/>
      <c r="P62" s="13"/>
      <c r="Q62" s="13"/>
      <c r="R62" s="5"/>
      <c r="S62" s="5"/>
    </row>
    <row r="63" spans="1:19" ht="12.75">
      <c r="A63" s="13" t="s">
        <v>36</v>
      </c>
      <c r="B63" s="14">
        <v>260</v>
      </c>
      <c r="C63" s="15">
        <f t="shared" si="4"/>
        <v>0</v>
      </c>
      <c r="D63" s="60">
        <f aca="true" t="shared" si="7" ref="D63:I63">D65</f>
        <v>0</v>
      </c>
      <c r="E63" s="60">
        <f t="shared" si="7"/>
        <v>0</v>
      </c>
      <c r="F63" s="60">
        <f t="shared" si="7"/>
        <v>0</v>
      </c>
      <c r="G63" s="60">
        <f t="shared" si="7"/>
        <v>0</v>
      </c>
      <c r="H63" s="60">
        <f t="shared" si="7"/>
        <v>0</v>
      </c>
      <c r="I63" s="60">
        <f t="shared" si="7"/>
        <v>0</v>
      </c>
      <c r="J63" s="60"/>
      <c r="K63" s="60"/>
      <c r="L63" s="13"/>
      <c r="M63" s="13"/>
      <c r="N63" s="13"/>
      <c r="O63" s="13"/>
      <c r="P63" s="13">
        <f>P65</f>
        <v>0</v>
      </c>
      <c r="Q63" s="13">
        <f>Q65</f>
        <v>0</v>
      </c>
      <c r="R63" s="5"/>
      <c r="S63" s="5"/>
    </row>
    <row r="64" spans="1:19" ht="12.75" hidden="1">
      <c r="A64" s="13" t="s">
        <v>20</v>
      </c>
      <c r="B64" s="14"/>
      <c r="C64" s="15">
        <f t="shared" si="4"/>
        <v>0</v>
      </c>
      <c r="D64" s="60"/>
      <c r="E64" s="60"/>
      <c r="F64" s="60"/>
      <c r="G64" s="60"/>
      <c r="H64" s="60"/>
      <c r="I64" s="60"/>
      <c r="J64" s="60"/>
      <c r="K64" s="60"/>
      <c r="L64" s="13"/>
      <c r="M64" s="13"/>
      <c r="N64" s="13"/>
      <c r="O64" s="13"/>
      <c r="P64" s="13"/>
      <c r="Q64" s="13"/>
      <c r="R64" s="5"/>
      <c r="S64" s="5"/>
    </row>
    <row r="65" spans="1:19" ht="12.75" customHeight="1" hidden="1">
      <c r="A65" s="13" t="s">
        <v>37</v>
      </c>
      <c r="B65" s="14">
        <v>262</v>
      </c>
      <c r="C65" s="15">
        <f t="shared" si="4"/>
        <v>0</v>
      </c>
      <c r="D65" s="60"/>
      <c r="E65" s="60"/>
      <c r="F65" s="60"/>
      <c r="G65" s="60"/>
      <c r="H65" s="60"/>
      <c r="I65" s="60"/>
      <c r="J65" s="60"/>
      <c r="K65" s="60"/>
      <c r="L65" s="13"/>
      <c r="M65" s="13"/>
      <c r="N65" s="13"/>
      <c r="O65" s="13"/>
      <c r="P65" s="13"/>
      <c r="Q65" s="13"/>
      <c r="R65" s="5"/>
      <c r="S65" s="5"/>
    </row>
    <row r="66" spans="1:19" ht="12.75">
      <c r="A66" s="13" t="s">
        <v>38</v>
      </c>
      <c r="B66" s="14">
        <v>290</v>
      </c>
      <c r="C66" s="15">
        <f t="shared" si="4"/>
        <v>112500</v>
      </c>
      <c r="D66" s="58">
        <v>110000</v>
      </c>
      <c r="E66" s="65"/>
      <c r="F66" s="58"/>
      <c r="G66" s="58"/>
      <c r="H66" s="58"/>
      <c r="I66" s="58"/>
      <c r="J66" s="58"/>
      <c r="K66" s="58"/>
      <c r="L66" s="19"/>
      <c r="M66" s="19"/>
      <c r="N66" s="19"/>
      <c r="O66" s="19"/>
      <c r="P66" s="19">
        <f>1250+1250</f>
        <v>2500</v>
      </c>
      <c r="Q66" s="13"/>
      <c r="R66" s="5"/>
      <c r="S66" s="5"/>
    </row>
    <row r="67" spans="1:19" ht="13.5" customHeight="1">
      <c r="A67" s="13" t="s">
        <v>39</v>
      </c>
      <c r="B67" s="14">
        <v>300</v>
      </c>
      <c r="C67" s="15">
        <f t="shared" si="4"/>
        <v>3045182.75</v>
      </c>
      <c r="D67" s="67">
        <f aca="true" t="shared" si="8" ref="D67:Q67">D69+D70</f>
        <v>5000</v>
      </c>
      <c r="E67" s="67">
        <f t="shared" si="8"/>
        <v>0</v>
      </c>
      <c r="F67" s="67">
        <f t="shared" si="8"/>
        <v>0</v>
      </c>
      <c r="G67" s="67">
        <f t="shared" si="8"/>
        <v>0</v>
      </c>
      <c r="H67" s="67">
        <f t="shared" si="8"/>
        <v>67400</v>
      </c>
      <c r="I67" s="67">
        <f t="shared" si="8"/>
        <v>1099500</v>
      </c>
      <c r="J67" s="67">
        <f t="shared" si="8"/>
        <v>0</v>
      </c>
      <c r="K67" s="67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89730</v>
      </c>
      <c r="O67" s="16">
        <f t="shared" si="8"/>
        <v>68748</v>
      </c>
      <c r="P67" s="43">
        <f t="shared" si="8"/>
        <v>1714804.75</v>
      </c>
      <c r="Q67" s="16">
        <f t="shared" si="8"/>
        <v>0</v>
      </c>
      <c r="R67" s="5"/>
      <c r="S67" s="5"/>
    </row>
    <row r="68" spans="1:19" ht="12.75">
      <c r="A68" s="13" t="s">
        <v>20</v>
      </c>
      <c r="B68" s="14"/>
      <c r="C68" s="15">
        <f t="shared" si="4"/>
        <v>0</v>
      </c>
      <c r="D68" s="60"/>
      <c r="E68" s="60"/>
      <c r="F68" s="60"/>
      <c r="G68" s="60"/>
      <c r="H68" s="60"/>
      <c r="I68" s="60"/>
      <c r="J68" s="60"/>
      <c r="K68" s="60"/>
      <c r="L68" s="13"/>
      <c r="M68" s="13"/>
      <c r="N68" s="13"/>
      <c r="O68" s="13"/>
      <c r="P68" s="13"/>
      <c r="Q68" s="13"/>
      <c r="R68" s="5"/>
      <c r="S68" s="5"/>
    </row>
    <row r="69" spans="1:19" ht="14.25" customHeight="1">
      <c r="A69" s="13" t="s">
        <v>40</v>
      </c>
      <c r="B69" s="14">
        <v>310</v>
      </c>
      <c r="C69" s="15">
        <f t="shared" si="4"/>
        <v>89524</v>
      </c>
      <c r="D69" s="60"/>
      <c r="E69" s="65"/>
      <c r="F69" s="65"/>
      <c r="G69" s="65"/>
      <c r="H69" s="65"/>
      <c r="I69" s="65"/>
      <c r="J69" s="65"/>
      <c r="K69" s="65"/>
      <c r="L69" s="17"/>
      <c r="M69" s="17"/>
      <c r="N69" s="17"/>
      <c r="O69" s="19">
        <v>53524</v>
      </c>
      <c r="P69" s="42">
        <v>36000</v>
      </c>
      <c r="Q69" s="13"/>
      <c r="R69" s="5"/>
      <c r="S69" s="5"/>
    </row>
    <row r="70" spans="1:19" ht="12.75" customHeight="1">
      <c r="A70" s="13" t="s">
        <v>41</v>
      </c>
      <c r="B70" s="14">
        <v>340</v>
      </c>
      <c r="C70" s="15">
        <f t="shared" si="4"/>
        <v>2955658.75</v>
      </c>
      <c r="D70" s="60">
        <f aca="true" t="shared" si="9" ref="D70:Q70">D71+D72+D73+D74</f>
        <v>5000</v>
      </c>
      <c r="E70" s="60">
        <f t="shared" si="9"/>
        <v>0</v>
      </c>
      <c r="F70" s="60">
        <f t="shared" si="9"/>
        <v>0</v>
      </c>
      <c r="G70" s="60">
        <f t="shared" si="9"/>
        <v>0</v>
      </c>
      <c r="H70" s="60">
        <f t="shared" si="9"/>
        <v>67400</v>
      </c>
      <c r="I70" s="60">
        <f t="shared" si="9"/>
        <v>1099500</v>
      </c>
      <c r="J70" s="60">
        <f t="shared" si="9"/>
        <v>0</v>
      </c>
      <c r="K70" s="60">
        <f t="shared" si="9"/>
        <v>0</v>
      </c>
      <c r="L70" s="13">
        <f t="shared" si="9"/>
        <v>0</v>
      </c>
      <c r="M70" s="13">
        <f t="shared" si="9"/>
        <v>0</v>
      </c>
      <c r="N70" s="13">
        <f t="shared" si="9"/>
        <v>89730</v>
      </c>
      <c r="O70" s="13">
        <f t="shared" si="9"/>
        <v>15224</v>
      </c>
      <c r="P70" s="44">
        <f t="shared" si="9"/>
        <v>1678804.75</v>
      </c>
      <c r="Q70" s="13">
        <f t="shared" si="9"/>
        <v>0</v>
      </c>
      <c r="R70" s="5"/>
      <c r="S70" s="5"/>
    </row>
    <row r="71" spans="1:19" ht="12.75" customHeight="1">
      <c r="A71" s="13" t="s">
        <v>42</v>
      </c>
      <c r="B71" s="14" t="s">
        <v>43</v>
      </c>
      <c r="C71" s="15">
        <f t="shared" si="4"/>
        <v>2926742</v>
      </c>
      <c r="D71" s="13"/>
      <c r="E71" s="13"/>
      <c r="F71" s="13"/>
      <c r="G71" s="13"/>
      <c r="H71" s="13">
        <v>67400</v>
      </c>
      <c r="I71" s="55">
        <f>944500+155000</f>
        <v>1099500</v>
      </c>
      <c r="J71" s="13"/>
      <c r="K71" s="13"/>
      <c r="L71" s="13"/>
      <c r="M71" s="13"/>
      <c r="N71" s="13">
        <v>89730</v>
      </c>
      <c r="O71" s="13"/>
      <c r="P71" s="44">
        <f>1575000+2691+92421</f>
        <v>1670112</v>
      </c>
      <c r="Q71" s="13"/>
      <c r="R71" s="5"/>
      <c r="S71" s="5"/>
    </row>
    <row r="72" spans="1:19" ht="14.25" customHeight="1">
      <c r="A72" s="13" t="s">
        <v>44</v>
      </c>
      <c r="B72" s="14" t="s">
        <v>45</v>
      </c>
      <c r="C72" s="15">
        <f t="shared" si="4"/>
        <v>5323</v>
      </c>
      <c r="D72" s="13">
        <v>2000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44">
        <f>1118+2205</f>
        <v>3323</v>
      </c>
      <c r="Q72" s="13"/>
      <c r="R72" s="5"/>
      <c r="S72" s="5"/>
    </row>
    <row r="73" spans="1:19" ht="14.25" customHeight="1">
      <c r="A73" s="13" t="s">
        <v>46</v>
      </c>
      <c r="B73" s="14" t="s">
        <v>47</v>
      </c>
      <c r="C73" s="15">
        <f t="shared" si="4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4"/>
      <c r="Q73" s="13"/>
      <c r="R73" s="5"/>
      <c r="S73" s="5"/>
    </row>
    <row r="74" spans="1:19" ht="25.5">
      <c r="A74" s="13" t="s">
        <v>48</v>
      </c>
      <c r="B74" s="14" t="s">
        <v>49</v>
      </c>
      <c r="C74" s="15">
        <f t="shared" si="4"/>
        <v>23593.75</v>
      </c>
      <c r="D74" s="19">
        <v>3000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15224</v>
      </c>
      <c r="P74" s="44">
        <f>3291+2078.75</f>
        <v>5369.75</v>
      </c>
      <c r="Q74" s="13"/>
      <c r="R74" s="5"/>
      <c r="S74" s="5"/>
    </row>
    <row r="75" spans="1:19" ht="12.75">
      <c r="A75" s="20"/>
      <c r="B75" s="21"/>
      <c r="C75" s="20"/>
      <c r="D75" s="20"/>
      <c r="E75" s="20"/>
      <c r="F75" s="20"/>
      <c r="G75" s="20"/>
      <c r="H75" s="22" t="s">
        <v>51</v>
      </c>
      <c r="I75" s="23"/>
      <c r="J75" s="24"/>
      <c r="K75" s="24"/>
      <c r="L75" s="20"/>
      <c r="M75" s="20"/>
      <c r="N75" s="20"/>
      <c r="O75" s="20"/>
      <c r="P75" s="20"/>
      <c r="Q75" s="20"/>
      <c r="R75" s="5"/>
      <c r="S75" s="5"/>
    </row>
    <row r="76" spans="1:19" ht="15" customHeight="1">
      <c r="A76" s="22" t="s">
        <v>63</v>
      </c>
      <c r="B76" s="23"/>
      <c r="C76" s="24"/>
      <c r="D76" s="71" t="s">
        <v>59</v>
      </c>
      <c r="E76" s="71"/>
      <c r="F76" s="24"/>
      <c r="G76" s="24"/>
      <c r="H76" s="22" t="s">
        <v>81</v>
      </c>
      <c r="I76" s="23"/>
      <c r="L76" s="24"/>
      <c r="M76" s="71" t="s">
        <v>60</v>
      </c>
      <c r="N76" s="71"/>
      <c r="O76" s="71"/>
      <c r="P76" s="71"/>
      <c r="Q76" s="24"/>
      <c r="R76" s="5"/>
      <c r="S76" s="5"/>
    </row>
    <row r="77" spans="1:19" ht="12.75" hidden="1">
      <c r="A77" s="22" t="s">
        <v>50</v>
      </c>
      <c r="B77" s="23"/>
      <c r="C77" s="24"/>
      <c r="D77" s="24"/>
      <c r="E77" s="24"/>
      <c r="F77" s="24"/>
      <c r="G77" s="24"/>
      <c r="H77" s="22" t="s">
        <v>52</v>
      </c>
      <c r="I77" s="23"/>
      <c r="J77" s="24"/>
      <c r="K77" s="24"/>
      <c r="L77" s="24"/>
      <c r="M77" s="24"/>
      <c r="N77" s="24"/>
      <c r="O77" s="24"/>
      <c r="P77" s="24"/>
      <c r="Q77" s="24"/>
      <c r="R77" s="5"/>
      <c r="S77" s="5"/>
    </row>
    <row r="78" spans="1:19" ht="7.5" customHeight="1" hidden="1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5"/>
      <c r="S78" s="5"/>
    </row>
    <row r="79" spans="1:19" ht="12.75">
      <c r="A79" s="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75">
      <c r="A80" s="5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75">
      <c r="A81" s="5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D4E" sheet="1" objects="1" scenarios="1"/>
  <mergeCells count="9">
    <mergeCell ref="L3:P3"/>
    <mergeCell ref="C6:C8"/>
    <mergeCell ref="D76:E76"/>
    <mergeCell ref="A4:D4"/>
    <mergeCell ref="E6:Q6"/>
    <mergeCell ref="D7:P7"/>
    <mergeCell ref="B6:B8"/>
    <mergeCell ref="A6:A8"/>
    <mergeCell ref="M76:P7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6" r:id="rId1"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80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2" sqref="A32"/>
    </sheetView>
  </sheetViews>
  <sheetFormatPr defaultColWidth="9.00390625" defaultRowHeight="12.75"/>
  <cols>
    <col min="1" max="1" width="42.875" style="0" customWidth="1"/>
    <col min="2" max="2" width="5.00390625" style="2" customWidth="1"/>
    <col min="3" max="3" width="11.625" style="0" bestFit="1" customWidth="1"/>
    <col min="4" max="4" width="8.25390625" style="0" customWidth="1"/>
    <col min="6" max="6" width="7.00390625" style="0" customWidth="1"/>
    <col min="7" max="7" width="7.125" style="0" customWidth="1"/>
    <col min="8" max="8" width="6.375" style="0" customWidth="1"/>
    <col min="9" max="9" width="7.125" style="0" customWidth="1"/>
    <col min="10" max="10" width="10.00390625" style="0" customWidth="1"/>
    <col min="11" max="11" width="6.75390625" style="0" customWidth="1"/>
    <col min="12" max="12" width="9.25390625" style="0" customWidth="1"/>
    <col min="13" max="13" width="7.125" style="0" customWidth="1"/>
    <col min="14" max="14" width="7.00390625" style="0" customWidth="1"/>
    <col min="15" max="15" width="7.875" style="0" customWidth="1"/>
    <col min="16" max="16" width="10.75390625" style="0" customWidth="1"/>
    <col min="17" max="17" width="4.75390625" style="0" hidden="1" customWidth="1"/>
  </cols>
  <sheetData>
    <row r="1" ht="15.75">
      <c r="A1" s="1" t="s">
        <v>0</v>
      </c>
    </row>
    <row r="2" ht="12.75">
      <c r="B2" s="2" t="s">
        <v>57</v>
      </c>
    </row>
    <row r="3" spans="1:19" ht="15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8">
        <v>41226</v>
      </c>
      <c r="M3" s="69"/>
      <c r="N3" s="69"/>
      <c r="O3" s="69"/>
      <c r="P3" s="69"/>
      <c r="Q3" s="5"/>
      <c r="R3" s="5"/>
      <c r="S3" s="5"/>
    </row>
    <row r="4" spans="1:19" ht="16.5" customHeight="1">
      <c r="A4" s="72" t="s">
        <v>2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0.25" customHeight="1">
      <c r="A6" s="70" t="s">
        <v>3</v>
      </c>
      <c r="B6" s="74" t="s">
        <v>84</v>
      </c>
      <c r="C6" s="70" t="s">
        <v>4</v>
      </c>
      <c r="D6" s="9"/>
      <c r="E6" s="70" t="s">
        <v>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"/>
      <c r="S6" s="5"/>
    </row>
    <row r="7" spans="1:19" ht="17.25" customHeight="1">
      <c r="A7" s="70"/>
      <c r="B7" s="75"/>
      <c r="C7" s="70"/>
      <c r="D7" s="73" t="s">
        <v>68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40" t="s">
        <v>6</v>
      </c>
      <c r="R7" s="5"/>
      <c r="S7" s="5"/>
    </row>
    <row r="8" spans="1:19" ht="34.5" customHeight="1">
      <c r="A8" s="70"/>
      <c r="B8" s="76"/>
      <c r="C8" s="70"/>
      <c r="D8" s="38" t="s">
        <v>76</v>
      </c>
      <c r="E8" s="9">
        <v>307</v>
      </c>
      <c r="F8" s="9" t="s">
        <v>53</v>
      </c>
      <c r="G8" s="9" t="s">
        <v>54</v>
      </c>
      <c r="H8" s="9">
        <v>402</v>
      </c>
      <c r="I8" s="9">
        <v>341</v>
      </c>
      <c r="J8" s="9">
        <v>704</v>
      </c>
      <c r="K8" s="9">
        <v>403</v>
      </c>
      <c r="L8" s="9">
        <v>714</v>
      </c>
      <c r="M8" s="9">
        <v>444</v>
      </c>
      <c r="N8" s="38" t="s">
        <v>77</v>
      </c>
      <c r="O8" s="38">
        <v>427</v>
      </c>
      <c r="P8" s="9">
        <v>500</v>
      </c>
      <c r="Q8" s="10"/>
      <c r="R8" s="5"/>
      <c r="S8" s="5"/>
    </row>
    <row r="9" spans="1:19" ht="25.5">
      <c r="A9" s="11" t="s">
        <v>7</v>
      </c>
      <c r="B9" s="12" t="s">
        <v>8</v>
      </c>
      <c r="C9" s="39">
        <f>D9+E9+F9+G9+H9+I9+P9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5"/>
    </row>
    <row r="10" spans="1:19" ht="12.75">
      <c r="A10" s="15" t="s">
        <v>9</v>
      </c>
      <c r="B10" s="14" t="s">
        <v>8</v>
      </c>
      <c r="C10" s="59">
        <f>SUM(D10:P10)</f>
        <v>29817628.07</v>
      </c>
      <c r="D10" s="15">
        <f>D12+D29+D33+D35</f>
        <v>1531791</v>
      </c>
      <c r="E10" s="15">
        <f>E14+E29+E33+E35</f>
        <v>19058500</v>
      </c>
      <c r="F10" s="15">
        <f>F14+F29+F33+F35</f>
        <v>378000</v>
      </c>
      <c r="G10" s="15">
        <f>G12+G29+G33+G35</f>
        <v>366100</v>
      </c>
      <c r="H10" s="15">
        <f>H14+H29+H33+H35+H17</f>
        <v>67400</v>
      </c>
      <c r="I10" s="15">
        <f>I14+I29+I33+I35</f>
        <v>944500</v>
      </c>
      <c r="J10" s="15">
        <f>J14+J29+J33+J35+J17</f>
        <v>100935.07</v>
      </c>
      <c r="K10" s="15">
        <f>K14+K29+K33+K35+K17+K23</f>
        <v>90102</v>
      </c>
      <c r="L10" s="34">
        <f>L14+L29+L33+L35+L17</f>
        <v>5000000</v>
      </c>
      <c r="M10" s="34">
        <f>M14+M29+M33+M35+M17</f>
        <v>64285</v>
      </c>
      <c r="N10" s="34">
        <f>N14+N29+N33+N35+N17</f>
        <v>89730</v>
      </c>
      <c r="O10" s="34">
        <f>O14+O29+O33+O35+O17+O24</f>
        <v>184688</v>
      </c>
      <c r="P10" s="15">
        <f>P14+P29+P33+P35+P34</f>
        <v>1941597</v>
      </c>
      <c r="Q10" s="15">
        <f>Q14+Q29+Q33+Q35</f>
        <v>0</v>
      </c>
      <c r="R10" s="5"/>
      <c r="S10" s="5"/>
    </row>
    <row r="11" spans="1:19" ht="12.75">
      <c r="A11" s="13" t="s">
        <v>10</v>
      </c>
      <c r="B11" s="14" t="s">
        <v>8</v>
      </c>
      <c r="C11" s="15">
        <f>D11+E11+F11+G11+H11+I11+P11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</row>
    <row r="12" spans="1:19" s="32" customFormat="1" ht="25.5">
      <c r="A12" s="16" t="s">
        <v>72</v>
      </c>
      <c r="B12" s="30" t="s">
        <v>8</v>
      </c>
      <c r="C12" s="16">
        <f>SUM(D12:P12)</f>
        <v>22278891</v>
      </c>
      <c r="D12" s="16">
        <f>D14+D27+D16</f>
        <v>1531791</v>
      </c>
      <c r="E12" s="16">
        <f>E14+E27</f>
        <v>19058500</v>
      </c>
      <c r="F12" s="16">
        <f>F14+F27</f>
        <v>378000</v>
      </c>
      <c r="G12" s="16">
        <f>G14+G27+G15+G16</f>
        <v>366100</v>
      </c>
      <c r="H12" s="16"/>
      <c r="I12" s="16">
        <f>I14+I27</f>
        <v>944500</v>
      </c>
      <c r="J12" s="16"/>
      <c r="K12" s="16"/>
      <c r="L12" s="28"/>
      <c r="M12" s="28"/>
      <c r="N12" s="28"/>
      <c r="O12" s="28"/>
      <c r="P12" s="16">
        <f>P14+P27</f>
        <v>0</v>
      </c>
      <c r="Q12" s="16">
        <f>Q14+Q27</f>
        <v>0</v>
      </c>
      <c r="R12" s="31"/>
      <c r="S12" s="31"/>
    </row>
    <row r="13" spans="1:19" ht="12.75">
      <c r="A13" s="13" t="s">
        <v>10</v>
      </c>
      <c r="B13" s="14"/>
      <c r="C13" s="15">
        <f>D13+E13+F13+G13+H13+I13+P13</f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5"/>
      <c r="S13" s="5"/>
    </row>
    <row r="14" spans="1:19" ht="15.75" customHeight="1">
      <c r="A14" s="13" t="s">
        <v>55</v>
      </c>
      <c r="B14" s="14"/>
      <c r="C14" s="15">
        <f aca="true" t="shared" si="0" ref="C14:C22">SUM(D14:P14)</f>
        <v>21993500</v>
      </c>
      <c r="D14" s="13">
        <v>1518500</v>
      </c>
      <c r="E14" s="13">
        <v>19058500</v>
      </c>
      <c r="F14" s="13">
        <v>378000</v>
      </c>
      <c r="G14" s="13">
        <v>94000</v>
      </c>
      <c r="H14" s="13"/>
      <c r="I14" s="13">
        <v>944500</v>
      </c>
      <c r="J14" s="13"/>
      <c r="K14" s="13"/>
      <c r="L14" s="25"/>
      <c r="M14" s="25"/>
      <c r="N14" s="25"/>
      <c r="O14" s="25"/>
      <c r="P14" s="13"/>
      <c r="Q14" s="13"/>
      <c r="R14" s="5"/>
      <c r="S14" s="5"/>
    </row>
    <row r="15" spans="1:19" ht="15" customHeight="1">
      <c r="A15" s="13" t="s">
        <v>75</v>
      </c>
      <c r="B15" s="14"/>
      <c r="C15" s="15">
        <f t="shared" si="0"/>
        <v>272100</v>
      </c>
      <c r="D15" s="13"/>
      <c r="E15" s="13"/>
      <c r="F15" s="13"/>
      <c r="G15" s="13">
        <v>272100</v>
      </c>
      <c r="H15" s="13"/>
      <c r="I15" s="13"/>
      <c r="J15" s="13"/>
      <c r="K15" s="13"/>
      <c r="L15" s="25"/>
      <c r="M15" s="25"/>
      <c r="N15" s="25"/>
      <c r="O15" s="25"/>
      <c r="P15" s="13"/>
      <c r="Q15" s="13"/>
      <c r="R15" s="5"/>
      <c r="S15" s="5"/>
    </row>
    <row r="16" spans="1:19" s="47" customFormat="1" ht="15" customHeight="1">
      <c r="A16" s="15" t="s">
        <v>91</v>
      </c>
      <c r="B16" s="45"/>
      <c r="C16" s="15">
        <f t="shared" si="0"/>
        <v>13291</v>
      </c>
      <c r="D16" s="15">
        <v>13291</v>
      </c>
      <c r="E16" s="15"/>
      <c r="F16" s="15"/>
      <c r="G16" s="15"/>
      <c r="H16" s="15"/>
      <c r="I16" s="15"/>
      <c r="J16" s="15"/>
      <c r="K16" s="15"/>
      <c r="L16" s="26"/>
      <c r="M16" s="26"/>
      <c r="N16" s="26"/>
      <c r="O16" s="26"/>
      <c r="P16" s="15"/>
      <c r="Q16" s="15"/>
      <c r="R16" s="46"/>
      <c r="S16" s="46"/>
    </row>
    <row r="17" spans="1:19" s="32" customFormat="1" ht="12.75">
      <c r="A17" s="16" t="s">
        <v>71</v>
      </c>
      <c r="B17" s="30"/>
      <c r="C17" s="43">
        <f t="shared" si="0"/>
        <v>5518332.07</v>
      </c>
      <c r="D17" s="16"/>
      <c r="E17" s="16"/>
      <c r="F17" s="16"/>
      <c r="G17" s="16"/>
      <c r="H17" s="16">
        <v>67400</v>
      </c>
      <c r="I17" s="16"/>
      <c r="J17" s="43">
        <f>J18+J19+J22+J27</f>
        <v>100935.07</v>
      </c>
      <c r="K17" s="16">
        <f>K18+K19+K22+K27</f>
        <v>11294</v>
      </c>
      <c r="L17" s="16">
        <v>5000000</v>
      </c>
      <c r="M17" s="41">
        <f>M21</f>
        <v>64285</v>
      </c>
      <c r="N17" s="41">
        <f>N24</f>
        <v>89730</v>
      </c>
      <c r="O17" s="41">
        <f>O25+O26</f>
        <v>184688</v>
      </c>
      <c r="P17" s="16"/>
      <c r="Q17" s="16"/>
      <c r="R17" s="31"/>
      <c r="S17" s="31"/>
    </row>
    <row r="18" spans="1:19" ht="12.75">
      <c r="A18" s="13" t="s">
        <v>66</v>
      </c>
      <c r="B18" s="14"/>
      <c r="C18" s="15">
        <f t="shared" si="0"/>
        <v>15930</v>
      </c>
      <c r="D18" s="13"/>
      <c r="E18" s="13"/>
      <c r="F18" s="13"/>
      <c r="G18" s="13"/>
      <c r="H18" s="13"/>
      <c r="I18" s="13"/>
      <c r="J18" s="13">
        <v>15930</v>
      </c>
      <c r="K18" s="13"/>
      <c r="L18" s="13"/>
      <c r="M18" s="13"/>
      <c r="N18" s="13"/>
      <c r="O18" s="13"/>
      <c r="P18" s="13"/>
      <c r="Q18" s="13"/>
      <c r="R18" s="5"/>
      <c r="S18" s="5"/>
    </row>
    <row r="19" spans="1:19" ht="12.75">
      <c r="A19" s="13" t="s">
        <v>67</v>
      </c>
      <c r="B19" s="14"/>
      <c r="C19" s="15">
        <f t="shared" si="0"/>
        <v>47790</v>
      </c>
      <c r="D19" s="13"/>
      <c r="E19" s="13"/>
      <c r="F19" s="13"/>
      <c r="G19" s="13"/>
      <c r="H19" s="13"/>
      <c r="I19" s="13"/>
      <c r="J19" s="13">
        <v>47790</v>
      </c>
      <c r="K19" s="13"/>
      <c r="L19" s="13"/>
      <c r="M19" s="13"/>
      <c r="N19" s="13"/>
      <c r="O19" s="13"/>
      <c r="P19" s="13"/>
      <c r="Q19" s="13"/>
      <c r="R19" s="5"/>
      <c r="S19" s="5"/>
    </row>
    <row r="20" spans="1:19" ht="54" customHeight="1">
      <c r="A20" s="13" t="s">
        <v>69</v>
      </c>
      <c r="B20" s="14"/>
      <c r="C20" s="15">
        <f t="shared" si="0"/>
        <v>5000000</v>
      </c>
      <c r="D20" s="13"/>
      <c r="E20" s="13"/>
      <c r="F20" s="13"/>
      <c r="G20" s="13"/>
      <c r="H20" s="13"/>
      <c r="I20" s="13"/>
      <c r="J20" s="13"/>
      <c r="K20" s="13"/>
      <c r="L20" s="35">
        <v>5000000</v>
      </c>
      <c r="M20" s="25"/>
      <c r="N20" s="25"/>
      <c r="O20" s="25"/>
      <c r="P20" s="13"/>
      <c r="Q20" s="13"/>
      <c r="R20" s="5"/>
      <c r="S20" s="5"/>
    </row>
    <row r="21" spans="1:19" ht="54.75" customHeight="1">
      <c r="A21" s="13" t="s">
        <v>70</v>
      </c>
      <c r="B21" s="14"/>
      <c r="C21" s="15">
        <f t="shared" si="0"/>
        <v>64285</v>
      </c>
      <c r="D21" s="13"/>
      <c r="E21" s="13"/>
      <c r="F21" s="13"/>
      <c r="G21" s="13"/>
      <c r="H21" s="13"/>
      <c r="I21" s="13"/>
      <c r="J21" s="13"/>
      <c r="K21" s="13"/>
      <c r="L21" s="25"/>
      <c r="M21" s="35">
        <f>7500+56785</f>
        <v>64285</v>
      </c>
      <c r="N21" s="25"/>
      <c r="O21" s="25"/>
      <c r="P21" s="13"/>
      <c r="Q21" s="13"/>
      <c r="R21" s="5"/>
      <c r="S21" s="5"/>
    </row>
    <row r="22" spans="1:19" ht="41.25" customHeight="1">
      <c r="A22" s="13" t="s">
        <v>87</v>
      </c>
      <c r="B22" s="14"/>
      <c r="C22" s="15">
        <f t="shared" si="0"/>
        <v>25939</v>
      </c>
      <c r="D22" s="13"/>
      <c r="E22" s="13"/>
      <c r="F22" s="13"/>
      <c r="G22" s="13"/>
      <c r="H22" s="13"/>
      <c r="I22" s="13"/>
      <c r="J22" s="13">
        <v>17788</v>
      </c>
      <c r="K22" s="13">
        <v>8151</v>
      </c>
      <c r="L22" s="25"/>
      <c r="M22" s="25"/>
      <c r="N22" s="25"/>
      <c r="O22" s="25"/>
      <c r="P22" s="13"/>
      <c r="Q22" s="13"/>
      <c r="R22" s="5"/>
      <c r="S22" s="5"/>
    </row>
    <row r="23" spans="1:19" s="47" customFormat="1" ht="15" customHeight="1">
      <c r="A23" s="19" t="s">
        <v>88</v>
      </c>
      <c r="B23" s="45"/>
      <c r="C23" s="15">
        <f>K23</f>
        <v>78808</v>
      </c>
      <c r="D23" s="15"/>
      <c r="E23" s="15"/>
      <c r="F23" s="15"/>
      <c r="G23" s="15"/>
      <c r="H23" s="15"/>
      <c r="I23" s="15"/>
      <c r="J23" s="15"/>
      <c r="K23" s="15">
        <v>78808</v>
      </c>
      <c r="L23" s="26"/>
      <c r="M23" s="26"/>
      <c r="N23" s="26"/>
      <c r="O23" s="26"/>
      <c r="P23" s="15"/>
      <c r="Q23" s="15"/>
      <c r="R23" s="46"/>
      <c r="S23" s="46"/>
    </row>
    <row r="24" spans="1:19" ht="15" customHeight="1">
      <c r="A24" s="13" t="s">
        <v>78</v>
      </c>
      <c r="B24" s="14"/>
      <c r="C24" s="15">
        <f>SUM(D24:P24)</f>
        <v>89730</v>
      </c>
      <c r="D24" s="13"/>
      <c r="E24" s="13"/>
      <c r="F24" s="13"/>
      <c r="G24" s="13"/>
      <c r="H24" s="13"/>
      <c r="I24" s="13"/>
      <c r="J24" s="13"/>
      <c r="K24" s="13"/>
      <c r="L24" s="25"/>
      <c r="M24" s="25"/>
      <c r="N24" s="35">
        <v>89730</v>
      </c>
      <c r="O24" s="35"/>
      <c r="P24" s="13"/>
      <c r="Q24" s="13"/>
      <c r="R24" s="5"/>
      <c r="S24" s="5"/>
    </row>
    <row r="25" spans="1:19" ht="24.75" customHeight="1">
      <c r="A25" s="13" t="s">
        <v>85</v>
      </c>
      <c r="B25" s="14"/>
      <c r="C25" s="15">
        <f>SUM(D25:P25)</f>
        <v>16190</v>
      </c>
      <c r="D25" s="13"/>
      <c r="E25" s="13"/>
      <c r="F25" s="13"/>
      <c r="G25" s="13"/>
      <c r="H25" s="13"/>
      <c r="I25" s="13"/>
      <c r="J25" s="13"/>
      <c r="K25" s="13"/>
      <c r="L25" s="25"/>
      <c r="M25" s="25"/>
      <c r="N25" s="35"/>
      <c r="O25" s="35">
        <v>16190</v>
      </c>
      <c r="P25" s="13"/>
      <c r="Q25" s="13"/>
      <c r="R25" s="5"/>
      <c r="S25" s="5"/>
    </row>
    <row r="26" spans="1:19" s="47" customFormat="1" ht="15.75" customHeight="1">
      <c r="A26" s="19" t="s">
        <v>86</v>
      </c>
      <c r="B26" s="45"/>
      <c r="C26" s="15">
        <f>SUM(D26:P26)</f>
        <v>168498</v>
      </c>
      <c r="D26" s="15"/>
      <c r="E26" s="15"/>
      <c r="F26" s="15"/>
      <c r="G26" s="15"/>
      <c r="H26" s="15"/>
      <c r="I26" s="15"/>
      <c r="J26" s="15"/>
      <c r="K26" s="15"/>
      <c r="L26" s="26"/>
      <c r="M26" s="26"/>
      <c r="N26" s="34"/>
      <c r="O26" s="34">
        <v>168498</v>
      </c>
      <c r="P26" s="15"/>
      <c r="Q26" s="15"/>
      <c r="R26" s="46"/>
      <c r="S26" s="46"/>
    </row>
    <row r="27" spans="1:19" ht="12.75">
      <c r="A27" s="55" t="s">
        <v>92</v>
      </c>
      <c r="B27" s="56"/>
      <c r="C27" s="57">
        <f>D27+E27+F27+G27+H27+I27+P27</f>
        <v>0</v>
      </c>
      <c r="D27" s="55"/>
      <c r="E27" s="55"/>
      <c r="F27" s="55"/>
      <c r="G27" s="55"/>
      <c r="H27" s="55"/>
      <c r="I27" s="55"/>
      <c r="J27" s="55">
        <v>19427.07</v>
      </c>
      <c r="K27" s="55">
        <v>3143</v>
      </c>
      <c r="L27" s="55"/>
      <c r="M27" s="55"/>
      <c r="N27" s="55"/>
      <c r="O27" s="55"/>
      <c r="P27" s="55"/>
      <c r="Q27" s="13"/>
      <c r="R27" s="5"/>
      <c r="S27" s="5"/>
    </row>
    <row r="28" spans="1:19" ht="12.75">
      <c r="A28" s="13" t="s">
        <v>12</v>
      </c>
      <c r="B28" s="14"/>
      <c r="C28" s="15">
        <f>D28+E28+F28+G28+H28+I28+P28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5"/>
    </row>
    <row r="29" spans="1:19" ht="66" customHeight="1">
      <c r="A29" s="13" t="s">
        <v>13</v>
      </c>
      <c r="B29" s="14" t="s">
        <v>8</v>
      </c>
      <c r="C29" s="15">
        <f>SUM(D29:P29)</f>
        <v>86000</v>
      </c>
      <c r="D29" s="13">
        <f aca="true" t="shared" si="1" ref="D29:I29">D31+D32</f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3"/>
      <c r="K29" s="13"/>
      <c r="L29" s="13"/>
      <c r="M29" s="13"/>
      <c r="N29" s="13"/>
      <c r="O29" s="13"/>
      <c r="P29" s="13">
        <f>P31+P32</f>
        <v>86000</v>
      </c>
      <c r="Q29" s="13">
        <f>Q31+Q32</f>
        <v>0</v>
      </c>
      <c r="R29" s="5"/>
      <c r="S29" s="5"/>
    </row>
    <row r="30" spans="1:19" ht="12.75">
      <c r="A30" s="13" t="s">
        <v>10</v>
      </c>
      <c r="B30" s="14" t="s">
        <v>8</v>
      </c>
      <c r="C30" s="15">
        <f>D30+E30+F30+G30+H30+I30+P30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"/>
      <c r="S30" s="5"/>
    </row>
    <row r="31" spans="1:19" ht="25.5">
      <c r="A31" s="13" t="s">
        <v>65</v>
      </c>
      <c r="B31" s="14" t="s">
        <v>8</v>
      </c>
      <c r="C31" s="15">
        <f>SUM(D31:P31)</f>
        <v>86000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9">
        <v>86000</v>
      </c>
      <c r="Q31" s="13"/>
      <c r="R31" s="5"/>
      <c r="S31" s="5"/>
    </row>
    <row r="32" spans="1:19" ht="12.75">
      <c r="A32" s="13" t="s">
        <v>58</v>
      </c>
      <c r="B32" s="14" t="s">
        <v>8</v>
      </c>
      <c r="C32" s="15">
        <f>D32+E32+F32+G32+H32+I32+P32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"/>
      <c r="S32" s="5"/>
    </row>
    <row r="33" spans="1:19" ht="27.75" customHeight="1">
      <c r="A33" s="13" t="s">
        <v>64</v>
      </c>
      <c r="B33" s="14"/>
      <c r="C33" s="15">
        <f>SUM(D33:P33)</f>
        <v>1575000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v>1575000</v>
      </c>
      <c r="Q33" s="13"/>
      <c r="R33" s="5"/>
      <c r="S33" s="5"/>
    </row>
    <row r="34" spans="1:19" ht="15" customHeight="1">
      <c r="A34" s="13" t="s">
        <v>79</v>
      </c>
      <c r="B34" s="14"/>
      <c r="C34" s="15">
        <f>SUM(D34:P34)</f>
        <v>140597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f>16250+124347</f>
        <v>140597</v>
      </c>
      <c r="Q34" s="13"/>
      <c r="R34" s="5"/>
      <c r="S34" s="5"/>
    </row>
    <row r="35" spans="1:19" ht="17.25" customHeight="1">
      <c r="A35" s="15" t="s">
        <v>56</v>
      </c>
      <c r="B35" s="14" t="s">
        <v>8</v>
      </c>
      <c r="C35" s="15">
        <f>SUM(D35:P35)</f>
        <v>140000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9">
        <v>140000</v>
      </c>
      <c r="Q35" s="13"/>
      <c r="R35" s="5"/>
      <c r="S35" s="5"/>
    </row>
    <row r="36" spans="1:19" ht="12.75">
      <c r="A36" s="13" t="s">
        <v>10</v>
      </c>
      <c r="B36" s="14" t="s">
        <v>8</v>
      </c>
      <c r="C36" s="15">
        <f>D36+E36+F36+G36+H36+I36+P36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5"/>
      <c r="S36" s="5"/>
    </row>
    <row r="37" spans="1:19" ht="12.75" customHeight="1">
      <c r="A37" s="13" t="s">
        <v>14</v>
      </c>
      <c r="B37" s="14" t="s">
        <v>8</v>
      </c>
      <c r="C37" s="15">
        <f>D37+E37+F37+G37+H37+I37+P37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5"/>
      <c r="S37" s="5"/>
    </row>
    <row r="38" spans="1:19" ht="12.75" customHeight="1">
      <c r="A38" s="13" t="s">
        <v>15</v>
      </c>
      <c r="B38" s="14"/>
      <c r="C38" s="15">
        <f>D38+E38+F38+G38+H38+I38+P38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5"/>
      <c r="S38" s="5"/>
    </row>
    <row r="39" spans="1:19" ht="12.75">
      <c r="A39" s="13" t="s">
        <v>16</v>
      </c>
      <c r="B39" s="14" t="s">
        <v>8</v>
      </c>
      <c r="C39" s="15">
        <f>D39+E39+F39+G39+H39+I39+P39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5"/>
      <c r="S39" s="5"/>
    </row>
    <row r="40" spans="1:19" ht="12.75">
      <c r="A40" s="15" t="s">
        <v>17</v>
      </c>
      <c r="B40" s="14">
        <v>900</v>
      </c>
      <c r="C40" s="59">
        <f>SUM(D40:P40)</f>
        <v>29817628.07</v>
      </c>
      <c r="D40" s="15">
        <f aca="true" t="shared" si="2" ref="D40:Q40">D43+D48+D59+D62+D65+D66</f>
        <v>1531791</v>
      </c>
      <c r="E40" s="15">
        <f t="shared" si="2"/>
        <v>19058500</v>
      </c>
      <c r="F40" s="15">
        <f t="shared" si="2"/>
        <v>378000</v>
      </c>
      <c r="G40" s="15">
        <f t="shared" si="2"/>
        <v>366100</v>
      </c>
      <c r="H40" s="15">
        <f t="shared" si="2"/>
        <v>67400</v>
      </c>
      <c r="I40" s="15">
        <f t="shared" si="2"/>
        <v>944500</v>
      </c>
      <c r="J40" s="15">
        <f t="shared" si="2"/>
        <v>100935.07</v>
      </c>
      <c r="K40" s="15">
        <f t="shared" si="2"/>
        <v>90102</v>
      </c>
      <c r="L40" s="34">
        <f t="shared" si="2"/>
        <v>5000000</v>
      </c>
      <c r="M40" s="34">
        <f t="shared" si="2"/>
        <v>64285</v>
      </c>
      <c r="N40" s="34">
        <f t="shared" si="2"/>
        <v>89730</v>
      </c>
      <c r="O40" s="34">
        <f t="shared" si="2"/>
        <v>184688</v>
      </c>
      <c r="P40" s="15">
        <f t="shared" si="2"/>
        <v>1941597</v>
      </c>
      <c r="Q40" s="15">
        <f t="shared" si="2"/>
        <v>0</v>
      </c>
      <c r="R40" s="5"/>
      <c r="S40" s="5"/>
    </row>
    <row r="41" spans="1:19" ht="12.75" hidden="1">
      <c r="A41" s="13" t="s">
        <v>10</v>
      </c>
      <c r="B41" s="14"/>
      <c r="C41" s="15">
        <f>D41+E41+F41+G41+H41+I41+P41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5"/>
      <c r="S41" s="5"/>
    </row>
    <row r="42" spans="1:19" ht="14.25" customHeight="1">
      <c r="A42" s="13" t="s">
        <v>18</v>
      </c>
      <c r="B42" s="14"/>
      <c r="C42" s="15">
        <f>D42+E42+F42+G42+H42+I42+P42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5"/>
      <c r="S42" s="5"/>
    </row>
    <row r="43" spans="1:19" ht="12.75">
      <c r="A43" s="13" t="s">
        <v>19</v>
      </c>
      <c r="B43" s="14">
        <v>210</v>
      </c>
      <c r="C43" s="15">
        <f>SUM(D43:P43)</f>
        <v>19802600</v>
      </c>
      <c r="D43" s="16">
        <f aca="true" t="shared" si="3" ref="D43:K43">D45+D46+D47</f>
        <v>0</v>
      </c>
      <c r="E43" s="16">
        <f t="shared" si="3"/>
        <v>19058500</v>
      </c>
      <c r="F43" s="15">
        <f t="shared" si="3"/>
        <v>378000</v>
      </c>
      <c r="G43" s="15">
        <f t="shared" si="3"/>
        <v>366100</v>
      </c>
      <c r="H43" s="15">
        <f t="shared" si="3"/>
        <v>0</v>
      </c>
      <c r="I43" s="15">
        <f t="shared" si="3"/>
        <v>0</v>
      </c>
      <c r="J43" s="15">
        <f t="shared" si="3"/>
        <v>0</v>
      </c>
      <c r="K43" s="15">
        <f t="shared" si="3"/>
        <v>0</v>
      </c>
      <c r="L43" s="15"/>
      <c r="M43" s="15"/>
      <c r="N43" s="15"/>
      <c r="O43" s="15"/>
      <c r="P43" s="15">
        <f>P45+P46+P47</f>
        <v>0</v>
      </c>
      <c r="Q43" s="15">
        <f>Q45+Q46+Q47</f>
        <v>0</v>
      </c>
      <c r="R43" s="5"/>
      <c r="S43" s="5"/>
    </row>
    <row r="44" spans="1:19" ht="12.75">
      <c r="A44" s="13" t="s">
        <v>20</v>
      </c>
      <c r="B44" s="14"/>
      <c r="C44" s="15">
        <f>D44+E44+F44+G44+H44+I44+P44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</row>
    <row r="45" spans="1:19" ht="12.75">
      <c r="A45" s="13" t="s">
        <v>21</v>
      </c>
      <c r="B45" s="14">
        <v>211</v>
      </c>
      <c r="C45" s="15">
        <f aca="true" t="shared" si="4" ref="C45:C73">SUM(D45:P45)</f>
        <v>15159600</v>
      </c>
      <c r="D45" s="13"/>
      <c r="E45" s="13">
        <v>14596400</v>
      </c>
      <c r="F45" s="13">
        <v>281700</v>
      </c>
      <c r="G45" s="13">
        <v>281500</v>
      </c>
      <c r="H45" s="13"/>
      <c r="I45" s="13"/>
      <c r="J45" s="13"/>
      <c r="K45" s="13"/>
      <c r="L45" s="13"/>
      <c r="M45" s="13"/>
      <c r="N45" s="13"/>
      <c r="O45" s="13"/>
      <c r="P45" s="19"/>
      <c r="Q45" s="13"/>
      <c r="R45" s="5"/>
      <c r="S45" s="5"/>
    </row>
    <row r="46" spans="1:19" ht="12.75">
      <c r="A46" s="13" t="s">
        <v>22</v>
      </c>
      <c r="B46" s="14">
        <v>212</v>
      </c>
      <c r="C46" s="15">
        <f t="shared" si="4"/>
        <v>54000</v>
      </c>
      <c r="D46" s="17"/>
      <c r="E46" s="19">
        <v>54000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  <c r="Q46" s="13"/>
      <c r="R46" s="5"/>
      <c r="S46" s="5"/>
    </row>
    <row r="47" spans="1:19" ht="13.5" customHeight="1">
      <c r="A47" s="13" t="s">
        <v>23</v>
      </c>
      <c r="B47" s="14">
        <v>213</v>
      </c>
      <c r="C47" s="15">
        <f t="shared" si="4"/>
        <v>4589000</v>
      </c>
      <c r="D47" s="13"/>
      <c r="E47" s="13">
        <v>4408100</v>
      </c>
      <c r="F47" s="13">
        <v>96300</v>
      </c>
      <c r="G47" s="13">
        <v>84600</v>
      </c>
      <c r="H47" s="13"/>
      <c r="I47" s="13"/>
      <c r="J47" s="13"/>
      <c r="K47" s="13"/>
      <c r="L47" s="13"/>
      <c r="M47" s="13"/>
      <c r="N47" s="13"/>
      <c r="O47" s="13"/>
      <c r="P47" s="19"/>
      <c r="Q47" s="13"/>
      <c r="R47" s="5"/>
      <c r="S47" s="5"/>
    </row>
    <row r="48" spans="1:19" ht="12.75">
      <c r="A48" s="13" t="s">
        <v>24</v>
      </c>
      <c r="B48" s="14">
        <v>220</v>
      </c>
      <c r="C48" s="15">
        <f t="shared" si="4"/>
        <v>7012345.32</v>
      </c>
      <c r="D48" s="16">
        <f aca="true" t="shared" si="5" ref="D48:Q48">D50+D51+D52+D55+D56+D57</f>
        <v>1416791</v>
      </c>
      <c r="E48" s="16">
        <f t="shared" si="5"/>
        <v>0</v>
      </c>
      <c r="F48" s="16">
        <f t="shared" si="5"/>
        <v>0</v>
      </c>
      <c r="G48" s="16">
        <f t="shared" si="5"/>
        <v>0</v>
      </c>
      <c r="H48" s="16">
        <f t="shared" si="5"/>
        <v>0</v>
      </c>
      <c r="I48" s="16">
        <f t="shared" si="5"/>
        <v>0</v>
      </c>
      <c r="J48" s="16">
        <f t="shared" si="5"/>
        <v>100935.07</v>
      </c>
      <c r="K48" s="16">
        <f t="shared" si="5"/>
        <v>90102</v>
      </c>
      <c r="L48" s="36">
        <f t="shared" si="5"/>
        <v>5000000</v>
      </c>
      <c r="M48" s="36">
        <f t="shared" si="5"/>
        <v>64285</v>
      </c>
      <c r="N48" s="36">
        <f t="shared" si="5"/>
        <v>0</v>
      </c>
      <c r="O48" s="36">
        <f t="shared" si="5"/>
        <v>115940</v>
      </c>
      <c r="P48" s="43">
        <f t="shared" si="5"/>
        <v>224292.25</v>
      </c>
      <c r="Q48" s="16">
        <f t="shared" si="5"/>
        <v>0</v>
      </c>
      <c r="R48" s="5"/>
      <c r="S48" s="5"/>
    </row>
    <row r="49" spans="1:19" ht="12.75">
      <c r="A49" s="13" t="s">
        <v>20</v>
      </c>
      <c r="B49" s="14"/>
      <c r="C49" s="15">
        <f t="shared" si="4"/>
        <v>0</v>
      </c>
      <c r="D49" s="13"/>
      <c r="E49" s="13"/>
      <c r="F49" s="13"/>
      <c r="G49" s="13"/>
      <c r="H49" s="13"/>
      <c r="I49" s="13"/>
      <c r="J49" s="13"/>
      <c r="K49" s="13"/>
      <c r="L49" s="35"/>
      <c r="M49" s="35"/>
      <c r="N49" s="35"/>
      <c r="O49" s="35"/>
      <c r="P49" s="13"/>
      <c r="Q49" s="13"/>
      <c r="R49" s="5"/>
      <c r="S49" s="5"/>
    </row>
    <row r="50" spans="1:19" ht="12.75">
      <c r="A50" s="13" t="s">
        <v>25</v>
      </c>
      <c r="B50" s="14">
        <v>221</v>
      </c>
      <c r="C50" s="15">
        <f t="shared" si="4"/>
        <v>138229.07</v>
      </c>
      <c r="D50" s="54">
        <f>22000+4000</f>
        <v>26000</v>
      </c>
      <c r="E50" s="17"/>
      <c r="F50" s="17"/>
      <c r="G50" s="17"/>
      <c r="H50" s="17"/>
      <c r="I50" s="17"/>
      <c r="J50" s="54">
        <f>81508+19427.07</f>
        <v>100935.07</v>
      </c>
      <c r="K50" s="54">
        <f>8151+3143</f>
        <v>11294</v>
      </c>
      <c r="L50" s="27"/>
      <c r="M50" s="27"/>
      <c r="N50" s="27"/>
      <c r="O50" s="27"/>
      <c r="P50" s="17"/>
      <c r="Q50" s="13"/>
      <c r="R50" s="5"/>
      <c r="S50" s="5"/>
    </row>
    <row r="51" spans="1:19" ht="12.75">
      <c r="A51" s="13" t="s">
        <v>26</v>
      </c>
      <c r="B51" s="14">
        <v>222</v>
      </c>
      <c r="C51" s="15">
        <f t="shared" si="4"/>
        <v>6000</v>
      </c>
      <c r="D51" s="19">
        <v>6000</v>
      </c>
      <c r="E51" s="13"/>
      <c r="F51" s="13"/>
      <c r="G51" s="13"/>
      <c r="H51" s="13"/>
      <c r="I51" s="13"/>
      <c r="J51" s="13"/>
      <c r="K51" s="13"/>
      <c r="L51" s="35"/>
      <c r="M51" s="35"/>
      <c r="N51" s="35"/>
      <c r="O51" s="35"/>
      <c r="P51" s="13"/>
      <c r="Q51" s="13"/>
      <c r="R51" s="5"/>
      <c r="S51" s="5"/>
    </row>
    <row r="52" spans="1:19" ht="12.75">
      <c r="A52" s="13" t="s">
        <v>27</v>
      </c>
      <c r="B52" s="14">
        <v>223</v>
      </c>
      <c r="C52" s="15">
        <f t="shared" si="4"/>
        <v>1123100</v>
      </c>
      <c r="D52" s="18">
        <f aca="true" t="shared" si="6" ref="D52:J52">D53+D54</f>
        <v>1123100</v>
      </c>
      <c r="E52" s="18">
        <f t="shared" si="6"/>
        <v>0</v>
      </c>
      <c r="F52" s="18">
        <f t="shared" si="6"/>
        <v>0</v>
      </c>
      <c r="G52" s="18">
        <f t="shared" si="6"/>
        <v>0</v>
      </c>
      <c r="H52" s="18">
        <f t="shared" si="6"/>
        <v>0</v>
      </c>
      <c r="I52" s="18">
        <f t="shared" si="6"/>
        <v>0</v>
      </c>
      <c r="J52" s="18">
        <f t="shared" si="6"/>
        <v>0</v>
      </c>
      <c r="K52" s="18"/>
      <c r="L52" s="37"/>
      <c r="M52" s="37"/>
      <c r="N52" s="37"/>
      <c r="O52" s="37"/>
      <c r="P52" s="18">
        <f>P53+P54</f>
        <v>0</v>
      </c>
      <c r="Q52" s="18">
        <f>Q53+Q54</f>
        <v>0</v>
      </c>
      <c r="R52" s="5"/>
      <c r="S52" s="5"/>
    </row>
    <row r="53" spans="1:19" ht="12.75">
      <c r="A53" s="13"/>
      <c r="B53" s="14">
        <v>20</v>
      </c>
      <c r="C53" s="15">
        <f t="shared" si="4"/>
        <v>772600</v>
      </c>
      <c r="D53" s="13">
        <v>772600</v>
      </c>
      <c r="E53" s="13"/>
      <c r="F53" s="13"/>
      <c r="G53" s="13"/>
      <c r="H53" s="13"/>
      <c r="I53" s="13"/>
      <c r="J53" s="13"/>
      <c r="K53" s="13"/>
      <c r="L53" s="35"/>
      <c r="M53" s="35"/>
      <c r="N53" s="35"/>
      <c r="O53" s="35"/>
      <c r="P53" s="13"/>
      <c r="Q53" s="13"/>
      <c r="R53" s="5"/>
      <c r="S53" s="5"/>
    </row>
    <row r="54" spans="1:19" ht="12.75">
      <c r="A54" s="13"/>
      <c r="B54" s="14">
        <v>30</v>
      </c>
      <c r="C54" s="15">
        <f t="shared" si="4"/>
        <v>350500</v>
      </c>
      <c r="D54" s="13">
        <v>350500</v>
      </c>
      <c r="E54" s="13"/>
      <c r="F54" s="13"/>
      <c r="G54" s="13"/>
      <c r="H54" s="13"/>
      <c r="I54" s="13"/>
      <c r="J54" s="13"/>
      <c r="K54" s="13"/>
      <c r="L54" s="35"/>
      <c r="M54" s="35"/>
      <c r="N54" s="35"/>
      <c r="O54" s="35"/>
      <c r="P54" s="13"/>
      <c r="Q54" s="13"/>
      <c r="R54" s="5"/>
      <c r="S54" s="5"/>
    </row>
    <row r="55" spans="1:19" ht="13.5" customHeight="1">
      <c r="A55" s="13" t="s">
        <v>30</v>
      </c>
      <c r="B55" s="14">
        <v>224</v>
      </c>
      <c r="C55" s="15">
        <f t="shared" si="4"/>
        <v>0</v>
      </c>
      <c r="D55" s="13"/>
      <c r="E55" s="13"/>
      <c r="F55" s="13"/>
      <c r="G55" s="13"/>
      <c r="H55" s="13"/>
      <c r="I55" s="13"/>
      <c r="J55" s="13"/>
      <c r="K55" s="13"/>
      <c r="L55" s="35"/>
      <c r="M55" s="35"/>
      <c r="N55" s="35"/>
      <c r="O55" s="35"/>
      <c r="P55" s="13"/>
      <c r="Q55" s="13"/>
      <c r="R55" s="5"/>
      <c r="S55" s="5"/>
    </row>
    <row r="56" spans="1:19" ht="14.25" customHeight="1">
      <c r="A56" s="13" t="s">
        <v>31</v>
      </c>
      <c r="B56" s="14">
        <v>225</v>
      </c>
      <c r="C56" s="15">
        <f t="shared" si="4"/>
        <v>5296284</v>
      </c>
      <c r="D56" s="58">
        <f>132000+13291</f>
        <v>145291</v>
      </c>
      <c r="E56" s="17"/>
      <c r="F56" s="19"/>
      <c r="G56" s="19"/>
      <c r="H56" s="19"/>
      <c r="I56" s="19"/>
      <c r="J56" s="19"/>
      <c r="K56" s="19">
        <v>78808</v>
      </c>
      <c r="L56" s="27">
        <v>5000000</v>
      </c>
      <c r="M56" s="27">
        <f>7500+56785</f>
        <v>64285</v>
      </c>
      <c r="N56" s="27"/>
      <c r="O56" s="27"/>
      <c r="P56" s="19">
        <f>7900</f>
        <v>7900</v>
      </c>
      <c r="Q56" s="13"/>
      <c r="R56" s="5"/>
      <c r="S56" s="5"/>
    </row>
    <row r="57" spans="1:19" ht="12.75">
      <c r="A57" s="13" t="s">
        <v>32</v>
      </c>
      <c r="B57" s="14">
        <v>226</v>
      </c>
      <c r="C57" s="15">
        <f t="shared" si="4"/>
        <v>448732.25</v>
      </c>
      <c r="D57" s="54">
        <f>123400-7000</f>
        <v>116400</v>
      </c>
      <c r="E57" s="17"/>
      <c r="F57" s="19"/>
      <c r="G57" s="19"/>
      <c r="H57" s="19"/>
      <c r="I57" s="19"/>
      <c r="J57" s="19"/>
      <c r="K57" s="19"/>
      <c r="L57" s="27"/>
      <c r="M57" s="27"/>
      <c r="N57" s="27"/>
      <c r="O57" s="27">
        <f>16190+99750</f>
        <v>115940</v>
      </c>
      <c r="P57" s="42">
        <f>140000+50000+2567.25+23825</f>
        <v>216392.25</v>
      </c>
      <c r="Q57" s="13"/>
      <c r="R57" s="5"/>
      <c r="S57" s="5"/>
    </row>
    <row r="58" spans="1:19" ht="12.75" customHeight="1">
      <c r="A58" s="13" t="s">
        <v>33</v>
      </c>
      <c r="B58" s="14">
        <v>240</v>
      </c>
      <c r="C58" s="15">
        <f t="shared" si="4"/>
        <v>0</v>
      </c>
      <c r="D58" s="1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5"/>
      <c r="S58" s="5"/>
    </row>
    <row r="59" spans="1:19" ht="12.75" hidden="1">
      <c r="A59" s="13" t="s">
        <v>34</v>
      </c>
      <c r="B59" s="14">
        <v>240</v>
      </c>
      <c r="C59" s="15">
        <f t="shared" si="4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5"/>
      <c r="S59" s="5"/>
    </row>
    <row r="60" spans="1:19" ht="12.75" hidden="1">
      <c r="A60" s="13" t="s">
        <v>20</v>
      </c>
      <c r="B60" s="14"/>
      <c r="C60" s="15">
        <f t="shared" si="4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5"/>
      <c r="S60" s="5"/>
    </row>
    <row r="61" spans="1:19" ht="25.5" customHeight="1" hidden="1">
      <c r="A61" s="13" t="s">
        <v>35</v>
      </c>
      <c r="B61" s="14">
        <v>241</v>
      </c>
      <c r="C61" s="15">
        <f t="shared" si="4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5"/>
      <c r="S61" s="5"/>
    </row>
    <row r="62" spans="1:19" ht="12.75">
      <c r="A62" s="13" t="s">
        <v>36</v>
      </c>
      <c r="B62" s="14">
        <v>260</v>
      </c>
      <c r="C62" s="15">
        <f t="shared" si="4"/>
        <v>0</v>
      </c>
      <c r="D62" s="13">
        <f aca="true" t="shared" si="7" ref="D62:I62">D64</f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/>
      <c r="K62" s="13"/>
      <c r="L62" s="13"/>
      <c r="M62" s="13"/>
      <c r="N62" s="13"/>
      <c r="O62" s="13"/>
      <c r="P62" s="13">
        <f>P64</f>
        <v>0</v>
      </c>
      <c r="Q62" s="13">
        <f>Q64</f>
        <v>0</v>
      </c>
      <c r="R62" s="5"/>
      <c r="S62" s="5"/>
    </row>
    <row r="63" spans="1:19" ht="12.75" hidden="1">
      <c r="A63" s="13" t="s">
        <v>20</v>
      </c>
      <c r="B63" s="14"/>
      <c r="C63" s="15">
        <f t="shared" si="4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5"/>
      <c r="S63" s="5"/>
    </row>
    <row r="64" spans="1:19" ht="12.75" customHeight="1" hidden="1">
      <c r="A64" s="13" t="s">
        <v>37</v>
      </c>
      <c r="B64" s="14">
        <v>262</v>
      </c>
      <c r="C64" s="15">
        <f t="shared" si="4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5"/>
      <c r="S64" s="5"/>
    </row>
    <row r="65" spans="1:19" ht="12.75">
      <c r="A65" s="13" t="s">
        <v>38</v>
      </c>
      <c r="B65" s="14">
        <v>290</v>
      </c>
      <c r="C65" s="15">
        <f t="shared" si="4"/>
        <v>112500</v>
      </c>
      <c r="D65" s="19">
        <v>110000</v>
      </c>
      <c r="E65" s="17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>1250+1250</f>
        <v>2500</v>
      </c>
      <c r="Q65" s="13"/>
      <c r="R65" s="5"/>
      <c r="S65" s="5"/>
    </row>
    <row r="66" spans="1:19" ht="13.5" customHeight="1">
      <c r="A66" s="13" t="s">
        <v>39</v>
      </c>
      <c r="B66" s="14">
        <v>300</v>
      </c>
      <c r="C66" s="15">
        <f t="shared" si="4"/>
        <v>2890182.75</v>
      </c>
      <c r="D66" s="16">
        <f aca="true" t="shared" si="8" ref="D66:Q66">D68+D69</f>
        <v>5000</v>
      </c>
      <c r="E66" s="16">
        <f t="shared" si="8"/>
        <v>0</v>
      </c>
      <c r="F66" s="16">
        <f t="shared" si="8"/>
        <v>0</v>
      </c>
      <c r="G66" s="16">
        <f t="shared" si="8"/>
        <v>0</v>
      </c>
      <c r="H66" s="16">
        <f t="shared" si="8"/>
        <v>67400</v>
      </c>
      <c r="I66" s="16">
        <f t="shared" si="8"/>
        <v>944500</v>
      </c>
      <c r="J66" s="16">
        <f t="shared" si="8"/>
        <v>0</v>
      </c>
      <c r="K66" s="16">
        <f t="shared" si="8"/>
        <v>0</v>
      </c>
      <c r="L66" s="16">
        <f t="shared" si="8"/>
        <v>0</v>
      </c>
      <c r="M66" s="16">
        <f t="shared" si="8"/>
        <v>0</v>
      </c>
      <c r="N66" s="16">
        <f t="shared" si="8"/>
        <v>89730</v>
      </c>
      <c r="O66" s="16">
        <f t="shared" si="8"/>
        <v>68748</v>
      </c>
      <c r="P66" s="43">
        <f t="shared" si="8"/>
        <v>1714804.75</v>
      </c>
      <c r="Q66" s="16">
        <f t="shared" si="8"/>
        <v>0</v>
      </c>
      <c r="R66" s="5"/>
      <c r="S66" s="5"/>
    </row>
    <row r="67" spans="1:19" ht="12.75">
      <c r="A67" s="13" t="s">
        <v>20</v>
      </c>
      <c r="B67" s="14"/>
      <c r="C67" s="15">
        <f t="shared" si="4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5"/>
      <c r="S67" s="5"/>
    </row>
    <row r="68" spans="1:19" ht="14.25" customHeight="1">
      <c r="A68" s="13" t="s">
        <v>40</v>
      </c>
      <c r="B68" s="14">
        <v>310</v>
      </c>
      <c r="C68" s="15">
        <f t="shared" si="4"/>
        <v>89524</v>
      </c>
      <c r="D68" s="13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>
        <v>53524</v>
      </c>
      <c r="P68" s="42">
        <v>36000</v>
      </c>
      <c r="Q68" s="13"/>
      <c r="R68" s="5"/>
      <c r="S68" s="5"/>
    </row>
    <row r="69" spans="1:19" ht="12.75" customHeight="1">
      <c r="A69" s="13" t="s">
        <v>41</v>
      </c>
      <c r="B69" s="14">
        <v>340</v>
      </c>
      <c r="C69" s="15">
        <f t="shared" si="4"/>
        <v>2800658.75</v>
      </c>
      <c r="D69" s="55">
        <f aca="true" t="shared" si="9" ref="D69:Q69">D70+D71+D72+D73</f>
        <v>5000</v>
      </c>
      <c r="E69" s="13">
        <f t="shared" si="9"/>
        <v>0</v>
      </c>
      <c r="F69" s="13">
        <f t="shared" si="9"/>
        <v>0</v>
      </c>
      <c r="G69" s="13">
        <f t="shared" si="9"/>
        <v>0</v>
      </c>
      <c r="H69" s="13">
        <f t="shared" si="9"/>
        <v>67400</v>
      </c>
      <c r="I69" s="13">
        <f t="shared" si="9"/>
        <v>944500</v>
      </c>
      <c r="J69" s="13">
        <f t="shared" si="9"/>
        <v>0</v>
      </c>
      <c r="K69" s="13">
        <f t="shared" si="9"/>
        <v>0</v>
      </c>
      <c r="L69" s="13">
        <f t="shared" si="9"/>
        <v>0</v>
      </c>
      <c r="M69" s="13">
        <f t="shared" si="9"/>
        <v>0</v>
      </c>
      <c r="N69" s="13">
        <f t="shared" si="9"/>
        <v>89730</v>
      </c>
      <c r="O69" s="13">
        <f t="shared" si="9"/>
        <v>15224</v>
      </c>
      <c r="P69" s="44">
        <f t="shared" si="9"/>
        <v>1678804.75</v>
      </c>
      <c r="Q69" s="13">
        <f t="shared" si="9"/>
        <v>0</v>
      </c>
      <c r="R69" s="5"/>
      <c r="S69" s="5"/>
    </row>
    <row r="70" spans="1:19" ht="12.75" customHeight="1">
      <c r="A70" s="13" t="s">
        <v>42</v>
      </c>
      <c r="B70" s="14" t="s">
        <v>43</v>
      </c>
      <c r="C70" s="15">
        <f t="shared" si="4"/>
        <v>2771742</v>
      </c>
      <c r="D70" s="13"/>
      <c r="E70" s="13"/>
      <c r="F70" s="13"/>
      <c r="G70" s="13"/>
      <c r="H70" s="13">
        <v>67400</v>
      </c>
      <c r="I70" s="13">
        <v>944500</v>
      </c>
      <c r="J70" s="13"/>
      <c r="K70" s="13"/>
      <c r="L70" s="13"/>
      <c r="M70" s="13"/>
      <c r="N70" s="13">
        <v>89730</v>
      </c>
      <c r="O70" s="13"/>
      <c r="P70" s="44">
        <f>1575000+2691+92421</f>
        <v>1670112</v>
      </c>
      <c r="Q70" s="13"/>
      <c r="R70" s="5"/>
      <c r="S70" s="5"/>
    </row>
    <row r="71" spans="1:19" ht="14.25" customHeight="1">
      <c r="A71" s="13" t="s">
        <v>44</v>
      </c>
      <c r="B71" s="14" t="s">
        <v>45</v>
      </c>
      <c r="C71" s="15">
        <f t="shared" si="4"/>
        <v>5323</v>
      </c>
      <c r="D71" s="13">
        <v>2000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44">
        <f>1118+2205</f>
        <v>3323</v>
      </c>
      <c r="Q71" s="13"/>
      <c r="R71" s="5"/>
      <c r="S71" s="5"/>
    </row>
    <row r="72" spans="1:19" ht="14.25" customHeight="1">
      <c r="A72" s="13" t="s">
        <v>46</v>
      </c>
      <c r="B72" s="14" t="s">
        <v>47</v>
      </c>
      <c r="C72" s="15">
        <f t="shared" si="4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44"/>
      <c r="Q72" s="13"/>
      <c r="R72" s="5"/>
      <c r="S72" s="5"/>
    </row>
    <row r="73" spans="1:19" ht="25.5">
      <c r="A73" s="13" t="s">
        <v>48</v>
      </c>
      <c r="B73" s="14" t="s">
        <v>49</v>
      </c>
      <c r="C73" s="15">
        <f t="shared" si="4"/>
        <v>23593.75</v>
      </c>
      <c r="D73" s="19">
        <v>3000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15224</v>
      </c>
      <c r="P73" s="44">
        <f>3291+2078.75</f>
        <v>5369.75</v>
      </c>
      <c r="Q73" s="13"/>
      <c r="R73" s="5"/>
      <c r="S73" s="5"/>
    </row>
    <row r="74" spans="1:19" ht="12.75">
      <c r="A74" s="20"/>
      <c r="B74" s="21"/>
      <c r="C74" s="20"/>
      <c r="D74" s="20"/>
      <c r="E74" s="20"/>
      <c r="F74" s="20"/>
      <c r="G74" s="20"/>
      <c r="H74" s="22" t="s">
        <v>51</v>
      </c>
      <c r="I74" s="23"/>
      <c r="J74" s="24"/>
      <c r="K74" s="24"/>
      <c r="L74" s="20"/>
      <c r="M74" s="20"/>
      <c r="N74" s="20"/>
      <c r="O74" s="20"/>
      <c r="P74" s="20"/>
      <c r="Q74" s="20"/>
      <c r="R74" s="5"/>
      <c r="S74" s="5"/>
    </row>
    <row r="75" spans="1:19" ht="15" customHeight="1">
      <c r="A75" s="22" t="s">
        <v>63</v>
      </c>
      <c r="B75" s="23"/>
      <c r="C75" s="24"/>
      <c r="D75" s="71" t="s">
        <v>59</v>
      </c>
      <c r="E75" s="71"/>
      <c r="F75" s="24"/>
      <c r="G75" s="24"/>
      <c r="H75" s="22" t="s">
        <v>81</v>
      </c>
      <c r="I75" s="23"/>
      <c r="L75" s="24"/>
      <c r="M75" s="71" t="s">
        <v>60</v>
      </c>
      <c r="N75" s="71"/>
      <c r="O75" s="71"/>
      <c r="P75" s="71"/>
      <c r="Q75" s="24"/>
      <c r="R75" s="5"/>
      <c r="S75" s="5"/>
    </row>
    <row r="76" spans="1:19" ht="12.75" hidden="1">
      <c r="A76" s="22" t="s">
        <v>50</v>
      </c>
      <c r="B76" s="23"/>
      <c r="C76" s="24"/>
      <c r="D76" s="24"/>
      <c r="E76" s="24"/>
      <c r="F76" s="24"/>
      <c r="G76" s="24"/>
      <c r="H76" s="22" t="s">
        <v>52</v>
      </c>
      <c r="I76" s="23"/>
      <c r="J76" s="24"/>
      <c r="K76" s="24"/>
      <c r="L76" s="24"/>
      <c r="M76" s="24"/>
      <c r="N76" s="24"/>
      <c r="O76" s="24"/>
      <c r="P76" s="24"/>
      <c r="Q76" s="24"/>
      <c r="R76" s="5"/>
      <c r="S76" s="5"/>
    </row>
    <row r="77" spans="1:19" ht="7.5" customHeight="1" hidden="1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5"/>
      <c r="S77" s="5"/>
    </row>
    <row r="78" spans="1:19" ht="12.75">
      <c r="A78" s="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75">
      <c r="A80" s="5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</sheetData>
  <sheetProtection password="CD4E" sheet="1" objects="1" scenarios="1"/>
  <mergeCells count="9">
    <mergeCell ref="L3:P3"/>
    <mergeCell ref="C6:C8"/>
    <mergeCell ref="D75:E75"/>
    <mergeCell ref="A4:D4"/>
    <mergeCell ref="E6:Q6"/>
    <mergeCell ref="D7:P7"/>
    <mergeCell ref="B6:B8"/>
    <mergeCell ref="A6:A8"/>
    <mergeCell ref="M75:P7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6" r:id="rId1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80"/>
  <sheetViews>
    <sheetView view="pageBreakPreview" zoomScaleSheetLayoutView="100" zoomScalePageLayoutView="0" workbookViewId="0" topLeftCell="A1">
      <pane xSplit="3" ySplit="10" topLeftCell="H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83" sqref="C83"/>
    </sheetView>
  </sheetViews>
  <sheetFormatPr defaultColWidth="9.00390625" defaultRowHeight="12.75"/>
  <cols>
    <col min="1" max="1" width="42.875" style="0" customWidth="1"/>
    <col min="2" max="2" width="5.00390625" style="2" customWidth="1"/>
    <col min="3" max="3" width="10.875" style="0" customWidth="1"/>
    <col min="4" max="4" width="8.25390625" style="0" customWidth="1"/>
    <col min="6" max="6" width="7.00390625" style="0" customWidth="1"/>
    <col min="7" max="7" width="7.125" style="0" customWidth="1"/>
    <col min="8" max="8" width="6.375" style="0" customWidth="1"/>
    <col min="9" max="9" width="7.125" style="0" customWidth="1"/>
    <col min="10" max="10" width="6.375" style="0" customWidth="1"/>
    <col min="11" max="11" width="6.75390625" style="0" customWidth="1"/>
    <col min="12" max="12" width="9.25390625" style="0" customWidth="1"/>
    <col min="13" max="13" width="7.125" style="0" customWidth="1"/>
    <col min="14" max="14" width="7.00390625" style="0" customWidth="1"/>
    <col min="15" max="15" width="7.875" style="0" customWidth="1"/>
    <col min="16" max="16" width="10.75390625" style="0" customWidth="1"/>
    <col min="17" max="17" width="4.75390625" style="0" hidden="1" customWidth="1"/>
  </cols>
  <sheetData>
    <row r="1" ht="15.75">
      <c r="A1" s="1" t="s">
        <v>0</v>
      </c>
    </row>
    <row r="2" ht="12.75">
      <c r="B2" s="2" t="s">
        <v>57</v>
      </c>
    </row>
    <row r="3" spans="1:19" ht="15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8">
        <v>41124</v>
      </c>
      <c r="M3" s="69"/>
      <c r="N3" s="69"/>
      <c r="O3" s="69"/>
      <c r="P3" s="69"/>
      <c r="Q3" s="5"/>
      <c r="R3" s="5"/>
      <c r="S3" s="5"/>
    </row>
    <row r="4" spans="1:19" ht="16.5" customHeight="1">
      <c r="A4" s="72" t="s">
        <v>2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0.25" customHeight="1">
      <c r="A6" s="70" t="s">
        <v>3</v>
      </c>
      <c r="B6" s="74" t="s">
        <v>84</v>
      </c>
      <c r="C6" s="70" t="s">
        <v>4</v>
      </c>
      <c r="D6" s="9"/>
      <c r="E6" s="70" t="s">
        <v>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"/>
      <c r="S6" s="5"/>
    </row>
    <row r="7" spans="1:19" ht="17.25" customHeight="1">
      <c r="A7" s="70"/>
      <c r="B7" s="75"/>
      <c r="C7" s="70"/>
      <c r="D7" s="73" t="s">
        <v>68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40" t="s">
        <v>6</v>
      </c>
      <c r="R7" s="5"/>
      <c r="S7" s="5"/>
    </row>
    <row r="8" spans="1:19" ht="34.5" customHeight="1">
      <c r="A8" s="70"/>
      <c r="B8" s="76"/>
      <c r="C8" s="70"/>
      <c r="D8" s="38" t="s">
        <v>76</v>
      </c>
      <c r="E8" s="9">
        <v>307</v>
      </c>
      <c r="F8" s="9" t="s">
        <v>53</v>
      </c>
      <c r="G8" s="9" t="s">
        <v>54</v>
      </c>
      <c r="H8" s="9">
        <v>402</v>
      </c>
      <c r="I8" s="9">
        <v>341</v>
      </c>
      <c r="J8" s="9">
        <v>704</v>
      </c>
      <c r="K8" s="9">
        <v>403</v>
      </c>
      <c r="L8" s="9">
        <v>714</v>
      </c>
      <c r="M8" s="9">
        <v>444</v>
      </c>
      <c r="N8" s="38" t="s">
        <v>77</v>
      </c>
      <c r="O8" s="38">
        <v>427</v>
      </c>
      <c r="P8" s="9">
        <v>500</v>
      </c>
      <c r="Q8" s="10"/>
      <c r="R8" s="5"/>
      <c r="S8" s="5"/>
    </row>
    <row r="9" spans="1:19" ht="25.5">
      <c r="A9" s="11" t="s">
        <v>7</v>
      </c>
      <c r="B9" s="12" t="s">
        <v>8</v>
      </c>
      <c r="C9" s="39">
        <f>D9+E9+F9+G9+H9+I9+P9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5"/>
    </row>
    <row r="10" spans="1:19" ht="12.75">
      <c r="A10" s="15" t="s">
        <v>9</v>
      </c>
      <c r="B10" s="14" t="s">
        <v>8</v>
      </c>
      <c r="C10" s="15">
        <f>SUM(D10:P10)</f>
        <v>29795058</v>
      </c>
      <c r="D10" s="15">
        <f>D12+D29+D33+D35</f>
        <v>1531791</v>
      </c>
      <c r="E10" s="15">
        <f>E14+E29+E33+E35</f>
        <v>19058500</v>
      </c>
      <c r="F10" s="15">
        <f>F14+F29+F33+F35</f>
        <v>378000</v>
      </c>
      <c r="G10" s="15">
        <f>G12+G29+G33+G35</f>
        <v>366100</v>
      </c>
      <c r="H10" s="15">
        <f>H14+H29+H33+H35+H17</f>
        <v>67400</v>
      </c>
      <c r="I10" s="15">
        <f>I14+I29+I33+I35</f>
        <v>944500</v>
      </c>
      <c r="J10" s="15">
        <f>J14+J29+J33+J35+J17</f>
        <v>81508</v>
      </c>
      <c r="K10" s="15">
        <f>K14+K29+K33+K35+K17+K23</f>
        <v>86959</v>
      </c>
      <c r="L10" s="34">
        <f>L14+L29+L33+L35+L17</f>
        <v>5000000</v>
      </c>
      <c r="M10" s="34">
        <f>M14+M29+M33+M35+M17</f>
        <v>64285</v>
      </c>
      <c r="N10" s="34">
        <f>N14+N29+N33+N35+N17</f>
        <v>89730</v>
      </c>
      <c r="O10" s="34">
        <f>O14+O29+O33+O35+O17+O24</f>
        <v>184688</v>
      </c>
      <c r="P10" s="15">
        <f>P14+P29+P33+P35+P34</f>
        <v>1941597</v>
      </c>
      <c r="Q10" s="15">
        <f>Q14+Q29+Q33+Q35</f>
        <v>0</v>
      </c>
      <c r="R10" s="5"/>
      <c r="S10" s="5"/>
    </row>
    <row r="11" spans="1:19" ht="12.75">
      <c r="A11" s="13" t="s">
        <v>10</v>
      </c>
      <c r="B11" s="14" t="s">
        <v>8</v>
      </c>
      <c r="C11" s="15">
        <f>D11+E11+F11+G11+H11+I11+P11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</row>
    <row r="12" spans="1:19" s="32" customFormat="1" ht="25.5">
      <c r="A12" s="16" t="s">
        <v>72</v>
      </c>
      <c r="B12" s="30" t="s">
        <v>8</v>
      </c>
      <c r="C12" s="16">
        <f>SUM(D12:P12)</f>
        <v>22278891</v>
      </c>
      <c r="D12" s="16">
        <f>D14+D27+D16</f>
        <v>1531791</v>
      </c>
      <c r="E12" s="16">
        <f>E14+E27</f>
        <v>19058500</v>
      </c>
      <c r="F12" s="16">
        <f>F14+F27</f>
        <v>378000</v>
      </c>
      <c r="G12" s="16">
        <f>G14+G27+G15+G16</f>
        <v>366100</v>
      </c>
      <c r="H12" s="16"/>
      <c r="I12" s="16">
        <f>I14+I27</f>
        <v>944500</v>
      </c>
      <c r="J12" s="16"/>
      <c r="K12" s="16"/>
      <c r="L12" s="28"/>
      <c r="M12" s="28"/>
      <c r="N12" s="28"/>
      <c r="O12" s="28"/>
      <c r="P12" s="16">
        <f>P14+P27</f>
        <v>0</v>
      </c>
      <c r="Q12" s="16">
        <f>Q14+Q27</f>
        <v>0</v>
      </c>
      <c r="R12" s="31"/>
      <c r="S12" s="31"/>
    </row>
    <row r="13" spans="1:19" ht="12.75">
      <c r="A13" s="13" t="s">
        <v>10</v>
      </c>
      <c r="B13" s="14"/>
      <c r="C13" s="15">
        <f>D13+E13+F13+G13+H13+I13+P13</f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5"/>
      <c r="S13" s="5"/>
    </row>
    <row r="14" spans="1:19" ht="15.75" customHeight="1">
      <c r="A14" s="13" t="s">
        <v>55</v>
      </c>
      <c r="B14" s="14"/>
      <c r="C14" s="15">
        <f aca="true" t="shared" si="0" ref="C14:C22">SUM(D14:P14)</f>
        <v>21993500</v>
      </c>
      <c r="D14" s="13">
        <v>1518500</v>
      </c>
      <c r="E14" s="13">
        <v>19058500</v>
      </c>
      <c r="F14" s="13">
        <v>378000</v>
      </c>
      <c r="G14" s="13">
        <v>94000</v>
      </c>
      <c r="H14" s="13"/>
      <c r="I14" s="13">
        <v>944500</v>
      </c>
      <c r="J14" s="13"/>
      <c r="K14" s="13"/>
      <c r="L14" s="25"/>
      <c r="M14" s="25"/>
      <c r="N14" s="25"/>
      <c r="O14" s="25"/>
      <c r="P14" s="13"/>
      <c r="Q14" s="13"/>
      <c r="R14" s="5"/>
      <c r="S14" s="5"/>
    </row>
    <row r="15" spans="1:19" ht="15" customHeight="1">
      <c r="A15" s="13" t="s">
        <v>75</v>
      </c>
      <c r="B15" s="14"/>
      <c r="C15" s="15">
        <f t="shared" si="0"/>
        <v>272100</v>
      </c>
      <c r="D15" s="13"/>
      <c r="E15" s="13"/>
      <c r="F15" s="13"/>
      <c r="G15" s="13">
        <v>272100</v>
      </c>
      <c r="H15" s="13"/>
      <c r="I15" s="13"/>
      <c r="J15" s="13"/>
      <c r="K15" s="13"/>
      <c r="L15" s="25"/>
      <c r="M15" s="25"/>
      <c r="N15" s="25"/>
      <c r="O15" s="25"/>
      <c r="P15" s="13"/>
      <c r="Q15" s="13"/>
      <c r="R15" s="5"/>
      <c r="S15" s="5"/>
    </row>
    <row r="16" spans="1:19" s="47" customFormat="1" ht="15" customHeight="1">
      <c r="A16" s="15" t="s">
        <v>91</v>
      </c>
      <c r="B16" s="45"/>
      <c r="C16" s="15">
        <f t="shared" si="0"/>
        <v>13291</v>
      </c>
      <c r="D16" s="15">
        <v>13291</v>
      </c>
      <c r="E16" s="15"/>
      <c r="F16" s="15"/>
      <c r="G16" s="15"/>
      <c r="H16" s="15"/>
      <c r="I16" s="15"/>
      <c r="J16" s="15"/>
      <c r="K16" s="15"/>
      <c r="L16" s="26"/>
      <c r="M16" s="26"/>
      <c r="N16" s="26"/>
      <c r="O16" s="26"/>
      <c r="P16" s="15"/>
      <c r="Q16" s="15"/>
      <c r="R16" s="46"/>
      <c r="S16" s="46"/>
    </row>
    <row r="17" spans="1:19" s="32" customFormat="1" ht="12.75">
      <c r="A17" s="16" t="s">
        <v>71</v>
      </c>
      <c r="B17" s="30"/>
      <c r="C17" s="16">
        <f t="shared" si="0"/>
        <v>5495762</v>
      </c>
      <c r="D17" s="16"/>
      <c r="E17" s="16"/>
      <c r="F17" s="16"/>
      <c r="G17" s="16"/>
      <c r="H17" s="16">
        <v>67400</v>
      </c>
      <c r="I17" s="16"/>
      <c r="J17" s="16">
        <f>J18+J19+J22</f>
        <v>81508</v>
      </c>
      <c r="K17" s="16">
        <f>K18+K19+K22</f>
        <v>8151</v>
      </c>
      <c r="L17" s="16">
        <v>5000000</v>
      </c>
      <c r="M17" s="41">
        <f>M21</f>
        <v>64285</v>
      </c>
      <c r="N17" s="41">
        <f>N24</f>
        <v>89730</v>
      </c>
      <c r="O17" s="41">
        <f>O25+O26</f>
        <v>184688</v>
      </c>
      <c r="P17" s="16"/>
      <c r="Q17" s="16"/>
      <c r="R17" s="31"/>
      <c r="S17" s="31"/>
    </row>
    <row r="18" spans="1:19" ht="12.75">
      <c r="A18" s="13" t="s">
        <v>66</v>
      </c>
      <c r="B18" s="14"/>
      <c r="C18" s="15">
        <f t="shared" si="0"/>
        <v>15930</v>
      </c>
      <c r="D18" s="13"/>
      <c r="E18" s="13"/>
      <c r="F18" s="13"/>
      <c r="G18" s="13"/>
      <c r="H18" s="13"/>
      <c r="I18" s="13"/>
      <c r="J18" s="13">
        <v>15930</v>
      </c>
      <c r="K18" s="13"/>
      <c r="L18" s="13"/>
      <c r="M18" s="13"/>
      <c r="N18" s="13"/>
      <c r="O18" s="13"/>
      <c r="P18" s="13"/>
      <c r="Q18" s="13"/>
      <c r="R18" s="5"/>
      <c r="S18" s="5"/>
    </row>
    <row r="19" spans="1:19" ht="12.75">
      <c r="A19" s="13" t="s">
        <v>67</v>
      </c>
      <c r="B19" s="14"/>
      <c r="C19" s="15">
        <f t="shared" si="0"/>
        <v>47790</v>
      </c>
      <c r="D19" s="13"/>
      <c r="E19" s="13"/>
      <c r="F19" s="13"/>
      <c r="G19" s="13"/>
      <c r="H19" s="13"/>
      <c r="I19" s="13"/>
      <c r="J19" s="13">
        <v>47790</v>
      </c>
      <c r="K19" s="13"/>
      <c r="L19" s="13"/>
      <c r="M19" s="13"/>
      <c r="N19" s="13"/>
      <c r="O19" s="13"/>
      <c r="P19" s="13"/>
      <c r="Q19" s="13"/>
      <c r="R19" s="5"/>
      <c r="S19" s="5"/>
    </row>
    <row r="20" spans="1:19" ht="54" customHeight="1">
      <c r="A20" s="13" t="s">
        <v>69</v>
      </c>
      <c r="B20" s="14"/>
      <c r="C20" s="15">
        <f t="shared" si="0"/>
        <v>5000000</v>
      </c>
      <c r="D20" s="13"/>
      <c r="E20" s="13"/>
      <c r="F20" s="13"/>
      <c r="G20" s="13"/>
      <c r="H20" s="13"/>
      <c r="I20" s="13"/>
      <c r="J20" s="13"/>
      <c r="K20" s="13"/>
      <c r="L20" s="35">
        <v>5000000</v>
      </c>
      <c r="M20" s="25"/>
      <c r="N20" s="25"/>
      <c r="O20" s="25"/>
      <c r="P20" s="13"/>
      <c r="Q20" s="13"/>
      <c r="R20" s="5"/>
      <c r="S20" s="5"/>
    </row>
    <row r="21" spans="1:19" ht="54.75" customHeight="1">
      <c r="A21" s="13" t="s">
        <v>70</v>
      </c>
      <c r="B21" s="14"/>
      <c r="C21" s="15">
        <f t="shared" si="0"/>
        <v>64285</v>
      </c>
      <c r="D21" s="13"/>
      <c r="E21" s="13"/>
      <c r="F21" s="13"/>
      <c r="G21" s="13"/>
      <c r="H21" s="13"/>
      <c r="I21" s="13"/>
      <c r="J21" s="13"/>
      <c r="K21" s="13"/>
      <c r="L21" s="25"/>
      <c r="M21" s="35">
        <f>7500+56785</f>
        <v>64285</v>
      </c>
      <c r="N21" s="25"/>
      <c r="O21" s="25"/>
      <c r="P21" s="13"/>
      <c r="Q21" s="13"/>
      <c r="R21" s="5"/>
      <c r="S21" s="5"/>
    </row>
    <row r="22" spans="1:19" ht="41.25" customHeight="1">
      <c r="A22" s="13" t="s">
        <v>87</v>
      </c>
      <c r="B22" s="14"/>
      <c r="C22" s="15">
        <f t="shared" si="0"/>
        <v>25939</v>
      </c>
      <c r="D22" s="13"/>
      <c r="E22" s="13"/>
      <c r="F22" s="13"/>
      <c r="G22" s="13"/>
      <c r="H22" s="13"/>
      <c r="I22" s="13"/>
      <c r="J22" s="13">
        <v>17788</v>
      </c>
      <c r="K22" s="13">
        <v>8151</v>
      </c>
      <c r="L22" s="25"/>
      <c r="M22" s="25"/>
      <c r="N22" s="25"/>
      <c r="O22" s="25"/>
      <c r="P22" s="13"/>
      <c r="Q22" s="13"/>
      <c r="R22" s="5"/>
      <c r="S22" s="5"/>
    </row>
    <row r="23" spans="1:19" s="47" customFormat="1" ht="15" customHeight="1">
      <c r="A23" s="19" t="s">
        <v>88</v>
      </c>
      <c r="B23" s="45"/>
      <c r="C23" s="15">
        <f>K23</f>
        <v>78808</v>
      </c>
      <c r="D23" s="15"/>
      <c r="E23" s="15"/>
      <c r="F23" s="15"/>
      <c r="G23" s="15"/>
      <c r="H23" s="15"/>
      <c r="I23" s="15"/>
      <c r="J23" s="15"/>
      <c r="K23" s="15">
        <v>78808</v>
      </c>
      <c r="L23" s="26"/>
      <c r="M23" s="26"/>
      <c r="N23" s="26"/>
      <c r="O23" s="26"/>
      <c r="P23" s="15"/>
      <c r="Q23" s="15"/>
      <c r="R23" s="46"/>
      <c r="S23" s="46"/>
    </row>
    <row r="24" spans="1:19" ht="15" customHeight="1">
      <c r="A24" s="13" t="s">
        <v>78</v>
      </c>
      <c r="B24" s="14"/>
      <c r="C24" s="15">
        <f>SUM(D24:P24)</f>
        <v>89730</v>
      </c>
      <c r="D24" s="13"/>
      <c r="E24" s="13"/>
      <c r="F24" s="13"/>
      <c r="G24" s="13"/>
      <c r="H24" s="13"/>
      <c r="I24" s="13"/>
      <c r="J24" s="13"/>
      <c r="K24" s="13"/>
      <c r="L24" s="25"/>
      <c r="M24" s="25"/>
      <c r="N24" s="35">
        <v>89730</v>
      </c>
      <c r="O24" s="35"/>
      <c r="P24" s="13"/>
      <c r="Q24" s="13"/>
      <c r="R24" s="5"/>
      <c r="S24" s="5"/>
    </row>
    <row r="25" spans="1:19" ht="24.75" customHeight="1">
      <c r="A25" s="13" t="s">
        <v>85</v>
      </c>
      <c r="B25" s="14"/>
      <c r="C25" s="15">
        <f>SUM(D25:P25)</f>
        <v>16190</v>
      </c>
      <c r="D25" s="13"/>
      <c r="E25" s="13"/>
      <c r="F25" s="13"/>
      <c r="G25" s="13"/>
      <c r="H25" s="13"/>
      <c r="I25" s="13"/>
      <c r="J25" s="13"/>
      <c r="K25" s="13"/>
      <c r="L25" s="25"/>
      <c r="M25" s="25"/>
      <c r="N25" s="35"/>
      <c r="O25" s="35">
        <v>16190</v>
      </c>
      <c r="P25" s="13"/>
      <c r="Q25" s="13"/>
      <c r="R25" s="5"/>
      <c r="S25" s="5"/>
    </row>
    <row r="26" spans="1:19" s="47" customFormat="1" ht="15.75" customHeight="1">
      <c r="A26" s="19" t="s">
        <v>86</v>
      </c>
      <c r="B26" s="45"/>
      <c r="C26" s="15">
        <f>SUM(D26:P26)</f>
        <v>168498</v>
      </c>
      <c r="D26" s="15"/>
      <c r="E26" s="15"/>
      <c r="F26" s="15"/>
      <c r="G26" s="15"/>
      <c r="H26" s="15"/>
      <c r="I26" s="15"/>
      <c r="J26" s="15"/>
      <c r="K26" s="15"/>
      <c r="L26" s="26"/>
      <c r="M26" s="26"/>
      <c r="N26" s="34"/>
      <c r="O26" s="34">
        <v>168498</v>
      </c>
      <c r="P26" s="15"/>
      <c r="Q26" s="15"/>
      <c r="R26" s="46"/>
      <c r="S26" s="46"/>
    </row>
    <row r="27" spans="1:19" ht="12.75">
      <c r="A27" s="13" t="s">
        <v>11</v>
      </c>
      <c r="B27" s="14"/>
      <c r="C27" s="15">
        <f>D27+E27+F27+G27+H27+I27+P27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5"/>
    </row>
    <row r="28" spans="1:19" ht="12.75">
      <c r="A28" s="13" t="s">
        <v>12</v>
      </c>
      <c r="B28" s="14"/>
      <c r="C28" s="15">
        <f>D28+E28+F28+G28+H28+I28+P28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5"/>
    </row>
    <row r="29" spans="1:19" ht="66" customHeight="1">
      <c r="A29" s="13" t="s">
        <v>13</v>
      </c>
      <c r="B29" s="14" t="s">
        <v>8</v>
      </c>
      <c r="C29" s="15">
        <f>SUM(D29:P29)</f>
        <v>86000</v>
      </c>
      <c r="D29" s="13">
        <f aca="true" t="shared" si="1" ref="D29:I29">D31+D32</f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3"/>
      <c r="K29" s="13"/>
      <c r="L29" s="13"/>
      <c r="M29" s="13"/>
      <c r="N29" s="13"/>
      <c r="O29" s="13"/>
      <c r="P29" s="13">
        <f>P31+P32</f>
        <v>86000</v>
      </c>
      <c r="Q29" s="13">
        <f>Q31+Q32</f>
        <v>0</v>
      </c>
      <c r="R29" s="5"/>
      <c r="S29" s="5"/>
    </row>
    <row r="30" spans="1:19" ht="12.75">
      <c r="A30" s="13" t="s">
        <v>10</v>
      </c>
      <c r="B30" s="14" t="s">
        <v>8</v>
      </c>
      <c r="C30" s="15">
        <f>D30+E30+F30+G30+H30+I30+P30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"/>
      <c r="S30" s="5"/>
    </row>
    <row r="31" spans="1:19" ht="25.5">
      <c r="A31" s="13" t="s">
        <v>65</v>
      </c>
      <c r="B31" s="14" t="s">
        <v>8</v>
      </c>
      <c r="C31" s="15">
        <f>SUM(D31:P31)</f>
        <v>86000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9">
        <v>86000</v>
      </c>
      <c r="Q31" s="13"/>
      <c r="R31" s="5"/>
      <c r="S31" s="5"/>
    </row>
    <row r="32" spans="1:19" ht="12.75">
      <c r="A32" s="13" t="s">
        <v>58</v>
      </c>
      <c r="B32" s="14" t="s">
        <v>8</v>
      </c>
      <c r="C32" s="15">
        <f>D32+E32+F32+G32+H32+I32+P32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"/>
      <c r="S32" s="5"/>
    </row>
    <row r="33" spans="1:19" ht="27.75" customHeight="1">
      <c r="A33" s="13" t="s">
        <v>64</v>
      </c>
      <c r="B33" s="14"/>
      <c r="C33" s="15">
        <f>SUM(D33:P33)</f>
        <v>1575000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v>1575000</v>
      </c>
      <c r="Q33" s="13"/>
      <c r="R33" s="5"/>
      <c r="S33" s="5"/>
    </row>
    <row r="34" spans="1:19" ht="15" customHeight="1">
      <c r="A34" s="13" t="s">
        <v>79</v>
      </c>
      <c r="B34" s="14"/>
      <c r="C34" s="15">
        <f>SUM(D34:P34)</f>
        <v>140597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f>16250+124347</f>
        <v>140597</v>
      </c>
      <c r="Q34" s="13"/>
      <c r="R34" s="5"/>
      <c r="S34" s="5"/>
    </row>
    <row r="35" spans="1:19" ht="17.25" customHeight="1">
      <c r="A35" s="15" t="s">
        <v>56</v>
      </c>
      <c r="B35" s="14" t="s">
        <v>8</v>
      </c>
      <c r="C35" s="15">
        <f>SUM(D35:P35)</f>
        <v>140000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9">
        <v>140000</v>
      </c>
      <c r="Q35" s="13"/>
      <c r="R35" s="5"/>
      <c r="S35" s="5"/>
    </row>
    <row r="36" spans="1:19" ht="12.75">
      <c r="A36" s="13" t="s">
        <v>10</v>
      </c>
      <c r="B36" s="14" t="s">
        <v>8</v>
      </c>
      <c r="C36" s="15">
        <f>D36+E36+F36+G36+H36+I36+P36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5"/>
      <c r="S36" s="5"/>
    </row>
    <row r="37" spans="1:19" ht="12.75" customHeight="1">
      <c r="A37" s="13" t="s">
        <v>14</v>
      </c>
      <c r="B37" s="14" t="s">
        <v>8</v>
      </c>
      <c r="C37" s="15">
        <f>D37+E37+F37+G37+H37+I37+P37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5"/>
      <c r="S37" s="5"/>
    </row>
    <row r="38" spans="1:19" ht="12.75" customHeight="1">
      <c r="A38" s="13" t="s">
        <v>15</v>
      </c>
      <c r="B38" s="14"/>
      <c r="C38" s="15">
        <f>D38+E38+F38+G38+H38+I38+P38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5"/>
      <c r="S38" s="5"/>
    </row>
    <row r="39" spans="1:19" ht="12.75">
      <c r="A39" s="13" t="s">
        <v>16</v>
      </c>
      <c r="B39" s="14" t="s">
        <v>8</v>
      </c>
      <c r="C39" s="15">
        <f>D39+E39+F39+G39+H39+I39+P39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5"/>
      <c r="S39" s="5"/>
    </row>
    <row r="40" spans="1:19" ht="12.75">
      <c r="A40" s="15" t="s">
        <v>17</v>
      </c>
      <c r="B40" s="14">
        <v>900</v>
      </c>
      <c r="C40" s="15">
        <f>SUM(D40:P40)</f>
        <v>29795058</v>
      </c>
      <c r="D40" s="15">
        <f aca="true" t="shared" si="2" ref="D40:Q40">D43+D48+D59+D62+D65+D66</f>
        <v>1531791</v>
      </c>
      <c r="E40" s="15">
        <f t="shared" si="2"/>
        <v>19058500</v>
      </c>
      <c r="F40" s="15">
        <f t="shared" si="2"/>
        <v>378000</v>
      </c>
      <c r="G40" s="15">
        <f t="shared" si="2"/>
        <v>366100</v>
      </c>
      <c r="H40" s="15">
        <f t="shared" si="2"/>
        <v>67400</v>
      </c>
      <c r="I40" s="15">
        <f t="shared" si="2"/>
        <v>944500</v>
      </c>
      <c r="J40" s="15">
        <f t="shared" si="2"/>
        <v>81508</v>
      </c>
      <c r="K40" s="15">
        <f t="shared" si="2"/>
        <v>86959</v>
      </c>
      <c r="L40" s="34">
        <f t="shared" si="2"/>
        <v>5000000</v>
      </c>
      <c r="M40" s="34">
        <f t="shared" si="2"/>
        <v>64285</v>
      </c>
      <c r="N40" s="34">
        <f t="shared" si="2"/>
        <v>89730</v>
      </c>
      <c r="O40" s="34">
        <f t="shared" si="2"/>
        <v>184688</v>
      </c>
      <c r="P40" s="15">
        <f t="shared" si="2"/>
        <v>1941597</v>
      </c>
      <c r="Q40" s="15">
        <f t="shared" si="2"/>
        <v>0</v>
      </c>
      <c r="R40" s="5"/>
      <c r="S40" s="5"/>
    </row>
    <row r="41" spans="1:19" ht="12.75" hidden="1">
      <c r="A41" s="13" t="s">
        <v>10</v>
      </c>
      <c r="B41" s="14"/>
      <c r="C41" s="15">
        <f>D41+E41+F41+G41+H41+I41+P41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5"/>
      <c r="S41" s="5"/>
    </row>
    <row r="42" spans="1:19" ht="14.25" customHeight="1">
      <c r="A42" s="13" t="s">
        <v>18</v>
      </c>
      <c r="B42" s="14"/>
      <c r="C42" s="15">
        <f>D42+E42+F42+G42+H42+I42+P42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5"/>
      <c r="S42" s="5"/>
    </row>
    <row r="43" spans="1:19" ht="12.75">
      <c r="A43" s="13" t="s">
        <v>19</v>
      </c>
      <c r="B43" s="14">
        <v>210</v>
      </c>
      <c r="C43" s="15">
        <f>SUM(D43:P43)</f>
        <v>19802600</v>
      </c>
      <c r="D43" s="16">
        <f aca="true" t="shared" si="3" ref="D43:K43">D45+D46+D47</f>
        <v>0</v>
      </c>
      <c r="E43" s="16">
        <f t="shared" si="3"/>
        <v>19058500</v>
      </c>
      <c r="F43" s="15">
        <f t="shared" si="3"/>
        <v>378000</v>
      </c>
      <c r="G43" s="15">
        <f t="shared" si="3"/>
        <v>366100</v>
      </c>
      <c r="H43" s="15">
        <f t="shared" si="3"/>
        <v>0</v>
      </c>
      <c r="I43" s="15">
        <f t="shared" si="3"/>
        <v>0</v>
      </c>
      <c r="J43" s="15">
        <f t="shared" si="3"/>
        <v>0</v>
      </c>
      <c r="K43" s="15">
        <f t="shared" si="3"/>
        <v>0</v>
      </c>
      <c r="L43" s="15"/>
      <c r="M43" s="15"/>
      <c r="N43" s="15"/>
      <c r="O43" s="15"/>
      <c r="P43" s="15">
        <f>P45+P46+P47</f>
        <v>0</v>
      </c>
      <c r="Q43" s="15">
        <f>Q45+Q46+Q47</f>
        <v>0</v>
      </c>
      <c r="R43" s="5"/>
      <c r="S43" s="5"/>
    </row>
    <row r="44" spans="1:19" ht="12.75">
      <c r="A44" s="13" t="s">
        <v>20</v>
      </c>
      <c r="B44" s="14"/>
      <c r="C44" s="15">
        <f>D44+E44+F44+G44+H44+I44+P44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</row>
    <row r="45" spans="1:19" ht="12.75">
      <c r="A45" s="13" t="s">
        <v>21</v>
      </c>
      <c r="B45" s="14">
        <v>211</v>
      </c>
      <c r="C45" s="15">
        <f aca="true" t="shared" si="4" ref="C45:C73">SUM(D45:P45)</f>
        <v>15159600</v>
      </c>
      <c r="D45" s="13"/>
      <c r="E45" s="13">
        <v>14596400</v>
      </c>
      <c r="F45" s="13">
        <v>281700</v>
      </c>
      <c r="G45" s="13">
        <v>281500</v>
      </c>
      <c r="H45" s="13"/>
      <c r="I45" s="13"/>
      <c r="J45" s="13"/>
      <c r="K45" s="13"/>
      <c r="L45" s="13"/>
      <c r="M45" s="13"/>
      <c r="N45" s="13"/>
      <c r="O45" s="13"/>
      <c r="P45" s="19"/>
      <c r="Q45" s="13"/>
      <c r="R45" s="5"/>
      <c r="S45" s="5"/>
    </row>
    <row r="46" spans="1:19" ht="12.75">
      <c r="A46" s="13" t="s">
        <v>22</v>
      </c>
      <c r="B46" s="14">
        <v>212</v>
      </c>
      <c r="C46" s="15">
        <f t="shared" si="4"/>
        <v>54000</v>
      </c>
      <c r="D46" s="17"/>
      <c r="E46" s="19">
        <v>54000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  <c r="Q46" s="13"/>
      <c r="R46" s="5"/>
      <c r="S46" s="5"/>
    </row>
    <row r="47" spans="1:19" ht="13.5" customHeight="1">
      <c r="A47" s="13" t="s">
        <v>23</v>
      </c>
      <c r="B47" s="14">
        <v>213</v>
      </c>
      <c r="C47" s="15">
        <f t="shared" si="4"/>
        <v>4589000</v>
      </c>
      <c r="D47" s="13"/>
      <c r="E47" s="13">
        <v>4408100</v>
      </c>
      <c r="F47" s="13">
        <v>96300</v>
      </c>
      <c r="G47" s="13">
        <v>84600</v>
      </c>
      <c r="H47" s="13"/>
      <c r="I47" s="13"/>
      <c r="J47" s="13"/>
      <c r="K47" s="13"/>
      <c r="L47" s="13"/>
      <c r="M47" s="13"/>
      <c r="N47" s="13"/>
      <c r="O47" s="13"/>
      <c r="P47" s="19"/>
      <c r="Q47" s="13"/>
      <c r="R47" s="5"/>
      <c r="S47" s="5"/>
    </row>
    <row r="48" spans="1:19" ht="12.75">
      <c r="A48" s="13" t="s">
        <v>24</v>
      </c>
      <c r="B48" s="14">
        <v>220</v>
      </c>
      <c r="C48" s="15">
        <f t="shared" si="4"/>
        <v>6992775.25</v>
      </c>
      <c r="D48" s="16">
        <f aca="true" t="shared" si="5" ref="D48:Q48">D50+D51+D52+D55+D56+D57</f>
        <v>1419791</v>
      </c>
      <c r="E48" s="16">
        <f t="shared" si="5"/>
        <v>0</v>
      </c>
      <c r="F48" s="16">
        <f t="shared" si="5"/>
        <v>0</v>
      </c>
      <c r="G48" s="16">
        <f t="shared" si="5"/>
        <v>0</v>
      </c>
      <c r="H48" s="16">
        <f t="shared" si="5"/>
        <v>0</v>
      </c>
      <c r="I48" s="16">
        <f t="shared" si="5"/>
        <v>0</v>
      </c>
      <c r="J48" s="16">
        <f t="shared" si="5"/>
        <v>81508</v>
      </c>
      <c r="K48" s="16">
        <f t="shared" si="5"/>
        <v>86959</v>
      </c>
      <c r="L48" s="36">
        <f t="shared" si="5"/>
        <v>5000000</v>
      </c>
      <c r="M48" s="36">
        <f t="shared" si="5"/>
        <v>64285</v>
      </c>
      <c r="N48" s="36">
        <f t="shared" si="5"/>
        <v>0</v>
      </c>
      <c r="O48" s="36">
        <f t="shared" si="5"/>
        <v>115940</v>
      </c>
      <c r="P48" s="43">
        <f t="shared" si="5"/>
        <v>224292.25</v>
      </c>
      <c r="Q48" s="16">
        <f t="shared" si="5"/>
        <v>0</v>
      </c>
      <c r="R48" s="5"/>
      <c r="S48" s="5"/>
    </row>
    <row r="49" spans="1:19" ht="12.75">
      <c r="A49" s="13" t="s">
        <v>20</v>
      </c>
      <c r="B49" s="14"/>
      <c r="C49" s="15">
        <f t="shared" si="4"/>
        <v>0</v>
      </c>
      <c r="D49" s="13"/>
      <c r="E49" s="13"/>
      <c r="F49" s="13"/>
      <c r="G49" s="13"/>
      <c r="H49" s="13"/>
      <c r="I49" s="13"/>
      <c r="J49" s="13"/>
      <c r="K49" s="13"/>
      <c r="L49" s="35"/>
      <c r="M49" s="35"/>
      <c r="N49" s="35"/>
      <c r="O49" s="35"/>
      <c r="P49" s="13"/>
      <c r="Q49" s="13"/>
      <c r="R49" s="5"/>
      <c r="S49" s="5"/>
    </row>
    <row r="50" spans="1:19" ht="12.75">
      <c r="A50" s="13" t="s">
        <v>25</v>
      </c>
      <c r="B50" s="14">
        <v>221</v>
      </c>
      <c r="C50" s="15">
        <f t="shared" si="4"/>
        <v>111659</v>
      </c>
      <c r="D50" s="19">
        <v>22000</v>
      </c>
      <c r="E50" s="17"/>
      <c r="F50" s="17"/>
      <c r="G50" s="17"/>
      <c r="H50" s="17"/>
      <c r="I50" s="17"/>
      <c r="J50" s="19">
        <v>81508</v>
      </c>
      <c r="K50" s="19">
        <v>8151</v>
      </c>
      <c r="L50" s="27"/>
      <c r="M50" s="27"/>
      <c r="N50" s="27"/>
      <c r="O50" s="27"/>
      <c r="P50" s="17"/>
      <c r="Q50" s="13"/>
      <c r="R50" s="5"/>
      <c r="S50" s="5"/>
    </row>
    <row r="51" spans="1:19" ht="12.75">
      <c r="A51" s="13" t="s">
        <v>26</v>
      </c>
      <c r="B51" s="14">
        <v>222</v>
      </c>
      <c r="C51" s="15">
        <f t="shared" si="4"/>
        <v>6000</v>
      </c>
      <c r="D51" s="19">
        <v>6000</v>
      </c>
      <c r="E51" s="13"/>
      <c r="F51" s="13"/>
      <c r="G51" s="13"/>
      <c r="H51" s="13"/>
      <c r="I51" s="13"/>
      <c r="J51" s="13"/>
      <c r="K51" s="13"/>
      <c r="L51" s="35"/>
      <c r="M51" s="35"/>
      <c r="N51" s="35"/>
      <c r="O51" s="35"/>
      <c r="P51" s="13"/>
      <c r="Q51" s="13"/>
      <c r="R51" s="5"/>
      <c r="S51" s="5"/>
    </row>
    <row r="52" spans="1:19" ht="12.75">
      <c r="A52" s="13" t="s">
        <v>27</v>
      </c>
      <c r="B52" s="14">
        <v>223</v>
      </c>
      <c r="C52" s="15">
        <f t="shared" si="4"/>
        <v>1123100</v>
      </c>
      <c r="D52" s="18">
        <f aca="true" t="shared" si="6" ref="D52:J52">D53+D54</f>
        <v>1123100</v>
      </c>
      <c r="E52" s="18">
        <f t="shared" si="6"/>
        <v>0</v>
      </c>
      <c r="F52" s="18">
        <f t="shared" si="6"/>
        <v>0</v>
      </c>
      <c r="G52" s="18">
        <f t="shared" si="6"/>
        <v>0</v>
      </c>
      <c r="H52" s="18">
        <f t="shared" si="6"/>
        <v>0</v>
      </c>
      <c r="I52" s="18">
        <f t="shared" si="6"/>
        <v>0</v>
      </c>
      <c r="J52" s="18">
        <f t="shared" si="6"/>
        <v>0</v>
      </c>
      <c r="K52" s="18"/>
      <c r="L52" s="37"/>
      <c r="M52" s="37"/>
      <c r="N52" s="37"/>
      <c r="O52" s="37"/>
      <c r="P52" s="18">
        <f>P53+P54</f>
        <v>0</v>
      </c>
      <c r="Q52" s="18">
        <f>Q53+Q54</f>
        <v>0</v>
      </c>
      <c r="R52" s="5"/>
      <c r="S52" s="5"/>
    </row>
    <row r="53" spans="1:19" ht="12.75">
      <c r="A53" s="13"/>
      <c r="B53" s="14">
        <v>20</v>
      </c>
      <c r="C53" s="15">
        <f t="shared" si="4"/>
        <v>772600</v>
      </c>
      <c r="D53" s="13">
        <v>772600</v>
      </c>
      <c r="E53" s="13"/>
      <c r="F53" s="13"/>
      <c r="G53" s="13"/>
      <c r="H53" s="13"/>
      <c r="I53" s="13"/>
      <c r="J53" s="13"/>
      <c r="K53" s="13"/>
      <c r="L53" s="35"/>
      <c r="M53" s="35"/>
      <c r="N53" s="35"/>
      <c r="O53" s="35"/>
      <c r="P53" s="13"/>
      <c r="Q53" s="13"/>
      <c r="R53" s="5"/>
      <c r="S53" s="5"/>
    </row>
    <row r="54" spans="1:19" ht="12.75">
      <c r="A54" s="13"/>
      <c r="B54" s="14">
        <v>30</v>
      </c>
      <c r="C54" s="15">
        <f t="shared" si="4"/>
        <v>350500</v>
      </c>
      <c r="D54" s="13">
        <v>350500</v>
      </c>
      <c r="E54" s="13"/>
      <c r="F54" s="13"/>
      <c r="G54" s="13"/>
      <c r="H54" s="13"/>
      <c r="I54" s="13"/>
      <c r="J54" s="13"/>
      <c r="K54" s="13"/>
      <c r="L54" s="35"/>
      <c r="M54" s="35"/>
      <c r="N54" s="35"/>
      <c r="O54" s="35"/>
      <c r="P54" s="13"/>
      <c r="Q54" s="13"/>
      <c r="R54" s="5"/>
      <c r="S54" s="5"/>
    </row>
    <row r="55" spans="1:19" ht="13.5" customHeight="1">
      <c r="A55" s="13" t="s">
        <v>30</v>
      </c>
      <c r="B55" s="14">
        <v>224</v>
      </c>
      <c r="C55" s="15">
        <f t="shared" si="4"/>
        <v>0</v>
      </c>
      <c r="D55" s="13"/>
      <c r="E55" s="13"/>
      <c r="F55" s="13"/>
      <c r="G55" s="13"/>
      <c r="H55" s="13"/>
      <c r="I55" s="13"/>
      <c r="J55" s="13"/>
      <c r="K55" s="13"/>
      <c r="L55" s="35"/>
      <c r="M55" s="35"/>
      <c r="N55" s="35"/>
      <c r="O55" s="35"/>
      <c r="P55" s="13"/>
      <c r="Q55" s="13"/>
      <c r="R55" s="5"/>
      <c r="S55" s="5"/>
    </row>
    <row r="56" spans="1:19" ht="14.25" customHeight="1">
      <c r="A56" s="13" t="s">
        <v>31</v>
      </c>
      <c r="B56" s="14">
        <v>225</v>
      </c>
      <c r="C56" s="15">
        <f t="shared" si="4"/>
        <v>5296284</v>
      </c>
      <c r="D56" s="54">
        <f>132000+13291</f>
        <v>145291</v>
      </c>
      <c r="E56" s="17"/>
      <c r="F56" s="19"/>
      <c r="G56" s="19"/>
      <c r="H56" s="19"/>
      <c r="I56" s="19"/>
      <c r="J56" s="19"/>
      <c r="K56" s="19">
        <v>78808</v>
      </c>
      <c r="L56" s="27">
        <v>5000000</v>
      </c>
      <c r="M56" s="27">
        <f>7500+56785</f>
        <v>64285</v>
      </c>
      <c r="N56" s="27"/>
      <c r="O56" s="27"/>
      <c r="P56" s="19">
        <f>7900</f>
        <v>7900</v>
      </c>
      <c r="Q56" s="13"/>
      <c r="R56" s="5"/>
      <c r="S56" s="5"/>
    </row>
    <row r="57" spans="1:19" ht="12.75">
      <c r="A57" s="13" t="s">
        <v>32</v>
      </c>
      <c r="B57" s="14">
        <v>226</v>
      </c>
      <c r="C57" s="15">
        <f t="shared" si="4"/>
        <v>455732.25</v>
      </c>
      <c r="D57" s="19">
        <v>123400</v>
      </c>
      <c r="E57" s="17"/>
      <c r="F57" s="19"/>
      <c r="G57" s="19"/>
      <c r="H57" s="19"/>
      <c r="I57" s="19"/>
      <c r="J57" s="19"/>
      <c r="K57" s="19"/>
      <c r="L57" s="27"/>
      <c r="M57" s="27"/>
      <c r="N57" s="27"/>
      <c r="O57" s="27">
        <f>16190+99750</f>
        <v>115940</v>
      </c>
      <c r="P57" s="42">
        <f>140000+50000+2567.25+23825</f>
        <v>216392.25</v>
      </c>
      <c r="Q57" s="13"/>
      <c r="R57" s="5"/>
      <c r="S57" s="5"/>
    </row>
    <row r="58" spans="1:19" ht="12.75" customHeight="1">
      <c r="A58" s="13" t="s">
        <v>33</v>
      </c>
      <c r="B58" s="14">
        <v>240</v>
      </c>
      <c r="C58" s="15">
        <f t="shared" si="4"/>
        <v>0</v>
      </c>
      <c r="D58" s="1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5"/>
      <c r="S58" s="5"/>
    </row>
    <row r="59" spans="1:19" ht="12.75" hidden="1">
      <c r="A59" s="13" t="s">
        <v>34</v>
      </c>
      <c r="B59" s="14">
        <v>240</v>
      </c>
      <c r="C59" s="15">
        <f t="shared" si="4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5"/>
      <c r="S59" s="5"/>
    </row>
    <row r="60" spans="1:19" ht="12.75" hidden="1">
      <c r="A60" s="13" t="s">
        <v>20</v>
      </c>
      <c r="B60" s="14"/>
      <c r="C60" s="15">
        <f t="shared" si="4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5"/>
      <c r="S60" s="5"/>
    </row>
    <row r="61" spans="1:19" ht="25.5" customHeight="1" hidden="1">
      <c r="A61" s="13" t="s">
        <v>35</v>
      </c>
      <c r="B61" s="14">
        <v>241</v>
      </c>
      <c r="C61" s="15">
        <f t="shared" si="4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5"/>
      <c r="S61" s="5"/>
    </row>
    <row r="62" spans="1:19" ht="12.75">
      <c r="A62" s="13" t="s">
        <v>36</v>
      </c>
      <c r="B62" s="14">
        <v>260</v>
      </c>
      <c r="C62" s="15">
        <f t="shared" si="4"/>
        <v>0</v>
      </c>
      <c r="D62" s="13">
        <f aca="true" t="shared" si="7" ref="D62:I62">D64</f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/>
      <c r="K62" s="13"/>
      <c r="L62" s="13"/>
      <c r="M62" s="13"/>
      <c r="N62" s="13"/>
      <c r="O62" s="13"/>
      <c r="P62" s="13">
        <f>P64</f>
        <v>0</v>
      </c>
      <c r="Q62" s="13">
        <f>Q64</f>
        <v>0</v>
      </c>
      <c r="R62" s="5"/>
      <c r="S62" s="5"/>
    </row>
    <row r="63" spans="1:19" ht="12.75" hidden="1">
      <c r="A63" s="13" t="s">
        <v>20</v>
      </c>
      <c r="B63" s="14"/>
      <c r="C63" s="15">
        <f t="shared" si="4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5"/>
      <c r="S63" s="5"/>
    </row>
    <row r="64" spans="1:19" ht="12.75" customHeight="1" hidden="1">
      <c r="A64" s="13" t="s">
        <v>37</v>
      </c>
      <c r="B64" s="14">
        <v>262</v>
      </c>
      <c r="C64" s="15">
        <f t="shared" si="4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5"/>
      <c r="S64" s="5"/>
    </row>
    <row r="65" spans="1:19" ht="12.75">
      <c r="A65" s="13" t="s">
        <v>38</v>
      </c>
      <c r="B65" s="14">
        <v>290</v>
      </c>
      <c r="C65" s="15">
        <f t="shared" si="4"/>
        <v>112500</v>
      </c>
      <c r="D65" s="19">
        <v>110000</v>
      </c>
      <c r="E65" s="17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>1250+1250</f>
        <v>2500</v>
      </c>
      <c r="Q65" s="13"/>
      <c r="R65" s="5"/>
      <c r="S65" s="5"/>
    </row>
    <row r="66" spans="1:19" ht="13.5" customHeight="1">
      <c r="A66" s="13" t="s">
        <v>39</v>
      </c>
      <c r="B66" s="14">
        <v>300</v>
      </c>
      <c r="C66" s="15">
        <f t="shared" si="4"/>
        <v>2887182.75</v>
      </c>
      <c r="D66" s="16">
        <f aca="true" t="shared" si="8" ref="D66:Q66">D68+D69</f>
        <v>2000</v>
      </c>
      <c r="E66" s="16">
        <f t="shared" si="8"/>
        <v>0</v>
      </c>
      <c r="F66" s="16">
        <f t="shared" si="8"/>
        <v>0</v>
      </c>
      <c r="G66" s="16">
        <f t="shared" si="8"/>
        <v>0</v>
      </c>
      <c r="H66" s="16">
        <f t="shared" si="8"/>
        <v>67400</v>
      </c>
      <c r="I66" s="16">
        <f t="shared" si="8"/>
        <v>944500</v>
      </c>
      <c r="J66" s="16">
        <f t="shared" si="8"/>
        <v>0</v>
      </c>
      <c r="K66" s="16">
        <f t="shared" si="8"/>
        <v>0</v>
      </c>
      <c r="L66" s="16">
        <f t="shared" si="8"/>
        <v>0</v>
      </c>
      <c r="M66" s="16">
        <f t="shared" si="8"/>
        <v>0</v>
      </c>
      <c r="N66" s="16">
        <f t="shared" si="8"/>
        <v>89730</v>
      </c>
      <c r="O66" s="16">
        <f t="shared" si="8"/>
        <v>68748</v>
      </c>
      <c r="P66" s="43">
        <f t="shared" si="8"/>
        <v>1714804.75</v>
      </c>
      <c r="Q66" s="16">
        <f t="shared" si="8"/>
        <v>0</v>
      </c>
      <c r="R66" s="5"/>
      <c r="S66" s="5"/>
    </row>
    <row r="67" spans="1:19" ht="12.75">
      <c r="A67" s="13" t="s">
        <v>20</v>
      </c>
      <c r="B67" s="14"/>
      <c r="C67" s="15">
        <f t="shared" si="4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5"/>
      <c r="S67" s="5"/>
    </row>
    <row r="68" spans="1:19" ht="14.25" customHeight="1">
      <c r="A68" s="13" t="s">
        <v>40</v>
      </c>
      <c r="B68" s="14">
        <v>310</v>
      </c>
      <c r="C68" s="15">
        <f t="shared" si="4"/>
        <v>89524</v>
      </c>
      <c r="D68" s="13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>
        <v>53524</v>
      </c>
      <c r="P68" s="42">
        <v>36000</v>
      </c>
      <c r="Q68" s="13"/>
      <c r="R68" s="5"/>
      <c r="S68" s="5"/>
    </row>
    <row r="69" spans="1:19" ht="12.75" customHeight="1">
      <c r="A69" s="13" t="s">
        <v>41</v>
      </c>
      <c r="B69" s="14">
        <v>340</v>
      </c>
      <c r="C69" s="15">
        <f t="shared" si="4"/>
        <v>2797658.75</v>
      </c>
      <c r="D69" s="13">
        <f aca="true" t="shared" si="9" ref="D69:Q69">D70+D71+D72+D73</f>
        <v>2000</v>
      </c>
      <c r="E69" s="13">
        <f t="shared" si="9"/>
        <v>0</v>
      </c>
      <c r="F69" s="13">
        <f t="shared" si="9"/>
        <v>0</v>
      </c>
      <c r="G69" s="13">
        <f t="shared" si="9"/>
        <v>0</v>
      </c>
      <c r="H69" s="13">
        <f t="shared" si="9"/>
        <v>67400</v>
      </c>
      <c r="I69" s="13">
        <f t="shared" si="9"/>
        <v>944500</v>
      </c>
      <c r="J69" s="13">
        <f t="shared" si="9"/>
        <v>0</v>
      </c>
      <c r="K69" s="13">
        <f t="shared" si="9"/>
        <v>0</v>
      </c>
      <c r="L69" s="13">
        <f t="shared" si="9"/>
        <v>0</v>
      </c>
      <c r="M69" s="13">
        <f t="shared" si="9"/>
        <v>0</v>
      </c>
      <c r="N69" s="13">
        <f t="shared" si="9"/>
        <v>89730</v>
      </c>
      <c r="O69" s="13">
        <f t="shared" si="9"/>
        <v>15224</v>
      </c>
      <c r="P69" s="44">
        <f t="shared" si="9"/>
        <v>1678804.75</v>
      </c>
      <c r="Q69" s="13">
        <f t="shared" si="9"/>
        <v>0</v>
      </c>
      <c r="R69" s="5"/>
      <c r="S69" s="5"/>
    </row>
    <row r="70" spans="1:19" ht="12.75" customHeight="1">
      <c r="A70" s="13" t="s">
        <v>42</v>
      </c>
      <c r="B70" s="14" t="s">
        <v>43</v>
      </c>
      <c r="C70" s="15">
        <f t="shared" si="4"/>
        <v>2771742</v>
      </c>
      <c r="D70" s="13"/>
      <c r="E70" s="13"/>
      <c r="F70" s="13"/>
      <c r="G70" s="13"/>
      <c r="H70" s="13">
        <v>67400</v>
      </c>
      <c r="I70" s="13">
        <v>944500</v>
      </c>
      <c r="J70" s="13"/>
      <c r="K70" s="13"/>
      <c r="L70" s="13"/>
      <c r="M70" s="13"/>
      <c r="N70" s="13">
        <v>89730</v>
      </c>
      <c r="O70" s="13"/>
      <c r="P70" s="44">
        <f>1575000+2691+92421</f>
        <v>1670112</v>
      </c>
      <c r="Q70" s="13"/>
      <c r="R70" s="5"/>
      <c r="S70" s="5"/>
    </row>
    <row r="71" spans="1:19" ht="14.25" customHeight="1">
      <c r="A71" s="13" t="s">
        <v>44</v>
      </c>
      <c r="B71" s="14" t="s">
        <v>45</v>
      </c>
      <c r="C71" s="15">
        <f t="shared" si="4"/>
        <v>5323</v>
      </c>
      <c r="D71" s="13">
        <v>2000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44">
        <f>1118+2205</f>
        <v>3323</v>
      </c>
      <c r="Q71" s="13"/>
      <c r="R71" s="5"/>
      <c r="S71" s="5"/>
    </row>
    <row r="72" spans="1:19" ht="14.25" customHeight="1">
      <c r="A72" s="13" t="s">
        <v>46</v>
      </c>
      <c r="B72" s="14" t="s">
        <v>47</v>
      </c>
      <c r="C72" s="15">
        <f t="shared" si="4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44"/>
      <c r="Q72" s="13"/>
      <c r="R72" s="5"/>
      <c r="S72" s="5"/>
    </row>
    <row r="73" spans="1:19" ht="25.5">
      <c r="A73" s="13" t="s">
        <v>48</v>
      </c>
      <c r="B73" s="14" t="s">
        <v>49</v>
      </c>
      <c r="C73" s="15">
        <f t="shared" si="4"/>
        <v>20593.75</v>
      </c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15224</v>
      </c>
      <c r="P73" s="44">
        <f>3291+2078.75</f>
        <v>5369.75</v>
      </c>
      <c r="Q73" s="13"/>
      <c r="R73" s="5"/>
      <c r="S73" s="5"/>
    </row>
    <row r="74" spans="1:19" ht="12.75">
      <c r="A74" s="20"/>
      <c r="B74" s="21"/>
      <c r="C74" s="20"/>
      <c r="D74" s="20"/>
      <c r="E74" s="20"/>
      <c r="F74" s="20"/>
      <c r="G74" s="20"/>
      <c r="H74" s="22" t="s">
        <v>51</v>
      </c>
      <c r="I74" s="23"/>
      <c r="J74" s="24"/>
      <c r="K74" s="24"/>
      <c r="L74" s="20"/>
      <c r="M74" s="20"/>
      <c r="N74" s="20"/>
      <c r="O74" s="20"/>
      <c r="P74" s="20"/>
      <c r="Q74" s="20"/>
      <c r="R74" s="5"/>
      <c r="S74" s="5"/>
    </row>
    <row r="75" spans="1:19" ht="15" customHeight="1">
      <c r="A75" s="22" t="s">
        <v>63</v>
      </c>
      <c r="B75" s="23"/>
      <c r="C75" s="24"/>
      <c r="D75" s="71" t="s">
        <v>59</v>
      </c>
      <c r="E75" s="71"/>
      <c r="F75" s="24"/>
      <c r="G75" s="24"/>
      <c r="H75" s="22" t="s">
        <v>81</v>
      </c>
      <c r="I75" s="23"/>
      <c r="L75" s="24"/>
      <c r="M75" s="71" t="s">
        <v>60</v>
      </c>
      <c r="N75" s="71"/>
      <c r="O75" s="71"/>
      <c r="P75" s="71"/>
      <c r="Q75" s="24"/>
      <c r="R75" s="5"/>
      <c r="S75" s="5"/>
    </row>
    <row r="76" spans="1:19" ht="12.75" hidden="1">
      <c r="A76" s="22" t="s">
        <v>50</v>
      </c>
      <c r="B76" s="23"/>
      <c r="C76" s="24"/>
      <c r="D76" s="24"/>
      <c r="E76" s="24"/>
      <c r="F76" s="24"/>
      <c r="G76" s="24"/>
      <c r="H76" s="22" t="s">
        <v>52</v>
      </c>
      <c r="I76" s="23"/>
      <c r="J76" s="24"/>
      <c r="K76" s="24"/>
      <c r="L76" s="24"/>
      <c r="M76" s="24"/>
      <c r="N76" s="24"/>
      <c r="O76" s="24"/>
      <c r="P76" s="24"/>
      <c r="Q76" s="24"/>
      <c r="R76" s="5"/>
      <c r="S76" s="5"/>
    </row>
    <row r="77" spans="1:19" ht="7.5" customHeight="1" hidden="1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5"/>
      <c r="S77" s="5"/>
    </row>
    <row r="78" spans="1:19" ht="12.75">
      <c r="A78" s="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75">
      <c r="A80" s="5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</sheetData>
  <sheetProtection password="CD4E" sheet="1" objects="1" scenarios="1"/>
  <mergeCells count="9">
    <mergeCell ref="L3:P3"/>
    <mergeCell ref="C6:C8"/>
    <mergeCell ref="D75:E75"/>
    <mergeCell ref="A4:D4"/>
    <mergeCell ref="E6:Q6"/>
    <mergeCell ref="D7:P7"/>
    <mergeCell ref="B6:B8"/>
    <mergeCell ref="A6:A8"/>
    <mergeCell ref="M75:P7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6" r:id="rId1"/>
  <rowBreaks count="1" manualBreakCount="1"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view="pageBreakPreview" zoomScaleSheetLayoutView="100" zoomScalePageLayoutView="0" workbookViewId="0" topLeftCell="A1">
      <pane xSplit="3" ySplit="10" topLeftCell="F3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56" sqref="O56"/>
    </sheetView>
  </sheetViews>
  <sheetFormatPr defaultColWidth="9.00390625" defaultRowHeight="12.75"/>
  <cols>
    <col min="1" max="1" width="32.75390625" style="0" customWidth="1"/>
    <col min="2" max="2" width="5.00390625" style="2" customWidth="1"/>
    <col min="4" max="4" width="8.25390625" style="0" customWidth="1"/>
    <col min="6" max="6" width="7.00390625" style="0" customWidth="1"/>
    <col min="7" max="7" width="7.125" style="0" customWidth="1"/>
    <col min="8" max="8" width="6.375" style="0" customWidth="1"/>
    <col min="9" max="9" width="7.125" style="0" customWidth="1"/>
    <col min="10" max="10" width="6.375" style="0" customWidth="1"/>
    <col min="11" max="11" width="6.75390625" style="0" customWidth="1"/>
    <col min="12" max="12" width="9.25390625" style="0" customWidth="1"/>
    <col min="13" max="13" width="7.125" style="0" customWidth="1"/>
    <col min="14" max="14" width="7.00390625" style="0" customWidth="1"/>
    <col min="15" max="15" width="7.875" style="0" customWidth="1"/>
    <col min="16" max="16" width="10.75390625" style="0" customWidth="1"/>
    <col min="17" max="17" width="4.75390625" style="0" hidden="1" customWidth="1"/>
  </cols>
  <sheetData>
    <row r="1" ht="15.75">
      <c r="A1" s="1" t="s">
        <v>0</v>
      </c>
    </row>
    <row r="2" ht="12.75">
      <c r="B2" s="2" t="s">
        <v>57</v>
      </c>
    </row>
    <row r="3" spans="1:19" ht="15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8">
        <v>41124</v>
      </c>
      <c r="M3" s="69"/>
      <c r="N3" s="69"/>
      <c r="O3" s="69"/>
      <c r="P3" s="69"/>
      <c r="Q3" s="5"/>
      <c r="R3" s="5"/>
      <c r="S3" s="5"/>
    </row>
    <row r="4" spans="1:19" ht="16.5" customHeight="1">
      <c r="A4" s="72" t="s">
        <v>2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0.25" customHeight="1">
      <c r="A6" s="70" t="s">
        <v>3</v>
      </c>
      <c r="B6" s="74" t="s">
        <v>84</v>
      </c>
      <c r="C6" s="70" t="s">
        <v>4</v>
      </c>
      <c r="D6" s="9"/>
      <c r="E6" s="70" t="s">
        <v>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"/>
      <c r="S6" s="5"/>
    </row>
    <row r="7" spans="1:19" ht="17.25" customHeight="1">
      <c r="A7" s="70"/>
      <c r="B7" s="75"/>
      <c r="C7" s="70"/>
      <c r="D7" s="73" t="s">
        <v>68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40" t="s">
        <v>6</v>
      </c>
      <c r="R7" s="5"/>
      <c r="S7" s="5"/>
    </row>
    <row r="8" spans="1:19" ht="34.5" customHeight="1">
      <c r="A8" s="70"/>
      <c r="B8" s="76"/>
      <c r="C8" s="70"/>
      <c r="D8" s="38" t="s">
        <v>76</v>
      </c>
      <c r="E8" s="9">
        <v>307</v>
      </c>
      <c r="F8" s="9" t="s">
        <v>53</v>
      </c>
      <c r="G8" s="9" t="s">
        <v>54</v>
      </c>
      <c r="H8" s="9">
        <v>402</v>
      </c>
      <c r="I8" s="9">
        <v>341</v>
      </c>
      <c r="J8" s="9">
        <v>704</v>
      </c>
      <c r="K8" s="9">
        <v>403</v>
      </c>
      <c r="L8" s="9">
        <v>714</v>
      </c>
      <c r="M8" s="9">
        <v>444</v>
      </c>
      <c r="N8" s="38" t="s">
        <v>77</v>
      </c>
      <c r="O8" s="38">
        <v>427</v>
      </c>
      <c r="P8" s="9">
        <v>500</v>
      </c>
      <c r="Q8" s="10"/>
      <c r="R8" s="5"/>
      <c r="S8" s="5"/>
    </row>
    <row r="9" spans="1:19" ht="25.5">
      <c r="A9" s="11" t="s">
        <v>7</v>
      </c>
      <c r="B9" s="12" t="s">
        <v>8</v>
      </c>
      <c r="C9" s="39">
        <f>D9+E9+F9+G9+H9+I9+P9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5"/>
    </row>
    <row r="10" spans="1:19" ht="12.75">
      <c r="A10" s="15" t="s">
        <v>9</v>
      </c>
      <c r="B10" s="14" t="s">
        <v>8</v>
      </c>
      <c r="C10" s="15">
        <f>SUM(D10:P10)</f>
        <v>29781767</v>
      </c>
      <c r="D10" s="15">
        <f>D12+D28+D32+D34</f>
        <v>1518500</v>
      </c>
      <c r="E10" s="15">
        <f>E14+E28+E32+E34</f>
        <v>19058500</v>
      </c>
      <c r="F10" s="15">
        <f>F14+F28+F32+F34</f>
        <v>378000</v>
      </c>
      <c r="G10" s="15">
        <f>G12+G28+G32+G34</f>
        <v>366100</v>
      </c>
      <c r="H10" s="15">
        <f>H14+H28+H32+H34+H16</f>
        <v>67400</v>
      </c>
      <c r="I10" s="15">
        <f>I14+I28+I32+I34</f>
        <v>944500</v>
      </c>
      <c r="J10" s="15">
        <f>J14+J28+J32+J34+J16</f>
        <v>81508</v>
      </c>
      <c r="K10" s="15">
        <f>K14+K28+K32+K34+K16+K22</f>
        <v>86959</v>
      </c>
      <c r="L10" s="34">
        <f>L14+L28+L32+L34+L16</f>
        <v>5000000</v>
      </c>
      <c r="M10" s="34">
        <f>M14+M28+M32+M34+M16</f>
        <v>64285</v>
      </c>
      <c r="N10" s="34">
        <f>N14+N28+N32+N34+N16</f>
        <v>89730</v>
      </c>
      <c r="O10" s="34">
        <f>O14+O28+O32+O34+O16+O23</f>
        <v>184688</v>
      </c>
      <c r="P10" s="15">
        <f>P14+P28+P32+P34+P33</f>
        <v>1941597</v>
      </c>
      <c r="Q10" s="15">
        <f>Q14+Q28+Q32+Q34</f>
        <v>0</v>
      </c>
      <c r="R10" s="5"/>
      <c r="S10" s="5"/>
    </row>
    <row r="11" spans="1:19" ht="12.75">
      <c r="A11" s="13" t="s">
        <v>10</v>
      </c>
      <c r="B11" s="14" t="s">
        <v>8</v>
      </c>
      <c r="C11" s="15">
        <f>D11+E11+F11+G11+H11+I11+P11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</row>
    <row r="12" spans="1:19" s="32" customFormat="1" ht="25.5">
      <c r="A12" s="16" t="s">
        <v>72</v>
      </c>
      <c r="B12" s="30" t="s">
        <v>8</v>
      </c>
      <c r="C12" s="16">
        <f>SUM(D12:P12)</f>
        <v>22265600</v>
      </c>
      <c r="D12" s="16">
        <f>D14+D26</f>
        <v>1518500</v>
      </c>
      <c r="E12" s="16">
        <f>E14+E26</f>
        <v>19058500</v>
      </c>
      <c r="F12" s="16">
        <f>F14+F26</f>
        <v>378000</v>
      </c>
      <c r="G12" s="16">
        <f>G14+G26+G15</f>
        <v>366100</v>
      </c>
      <c r="H12" s="16"/>
      <c r="I12" s="16">
        <f>I14+I26</f>
        <v>944500</v>
      </c>
      <c r="J12" s="16"/>
      <c r="K12" s="16"/>
      <c r="L12" s="28"/>
      <c r="M12" s="28"/>
      <c r="N12" s="28"/>
      <c r="O12" s="28"/>
      <c r="P12" s="16">
        <f>P14+P26</f>
        <v>0</v>
      </c>
      <c r="Q12" s="16">
        <f>Q14+Q26</f>
        <v>0</v>
      </c>
      <c r="R12" s="31"/>
      <c r="S12" s="31"/>
    </row>
    <row r="13" spans="1:19" ht="12.75">
      <c r="A13" s="13" t="s">
        <v>10</v>
      </c>
      <c r="B13" s="14"/>
      <c r="C13" s="15">
        <f>D13+E13+F13+G13+H13+I13+P13</f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5"/>
      <c r="S13" s="5"/>
    </row>
    <row r="14" spans="1:19" ht="25.5">
      <c r="A14" s="13" t="s">
        <v>55</v>
      </c>
      <c r="B14" s="14"/>
      <c r="C14" s="15">
        <f aca="true" t="shared" si="0" ref="C14:C25">SUM(D14:P14)</f>
        <v>21993500</v>
      </c>
      <c r="D14" s="13">
        <v>1518500</v>
      </c>
      <c r="E14" s="13">
        <v>19058500</v>
      </c>
      <c r="F14" s="13">
        <v>378000</v>
      </c>
      <c r="G14" s="13">
        <v>94000</v>
      </c>
      <c r="H14" s="13"/>
      <c r="I14" s="13">
        <v>944500</v>
      </c>
      <c r="J14" s="13"/>
      <c r="K14" s="13"/>
      <c r="L14" s="25"/>
      <c r="M14" s="25"/>
      <c r="N14" s="25"/>
      <c r="O14" s="25"/>
      <c r="P14" s="13"/>
      <c r="Q14" s="13"/>
      <c r="R14" s="5"/>
      <c r="S14" s="5"/>
    </row>
    <row r="15" spans="1:19" ht="15" customHeight="1">
      <c r="A15" s="13" t="s">
        <v>74</v>
      </c>
      <c r="B15" s="14"/>
      <c r="C15" s="15">
        <f t="shared" si="0"/>
        <v>272100</v>
      </c>
      <c r="D15" s="13"/>
      <c r="E15" s="13"/>
      <c r="F15" s="13"/>
      <c r="G15" s="13">
        <v>272100</v>
      </c>
      <c r="H15" s="13"/>
      <c r="I15" s="13"/>
      <c r="J15" s="13"/>
      <c r="K15" s="13"/>
      <c r="L15" s="25"/>
      <c r="M15" s="25"/>
      <c r="N15" s="25"/>
      <c r="O15" s="25"/>
      <c r="P15" s="13"/>
      <c r="Q15" s="13"/>
      <c r="R15" s="5"/>
      <c r="S15" s="5"/>
    </row>
    <row r="16" spans="1:19" s="32" customFormat="1" ht="12.75">
      <c r="A16" s="16" t="s">
        <v>71</v>
      </c>
      <c r="B16" s="30"/>
      <c r="C16" s="16">
        <f t="shared" si="0"/>
        <v>5495762</v>
      </c>
      <c r="D16" s="16"/>
      <c r="E16" s="16"/>
      <c r="F16" s="16"/>
      <c r="G16" s="16"/>
      <c r="H16" s="16">
        <v>67400</v>
      </c>
      <c r="I16" s="16"/>
      <c r="J16" s="16">
        <f>J17+J18+J21</f>
        <v>81508</v>
      </c>
      <c r="K16" s="16">
        <f>K17+K18+K21</f>
        <v>8151</v>
      </c>
      <c r="L16" s="16">
        <v>5000000</v>
      </c>
      <c r="M16" s="41">
        <f>M20</f>
        <v>64285</v>
      </c>
      <c r="N16" s="41">
        <f>N23</f>
        <v>89730</v>
      </c>
      <c r="O16" s="41">
        <f>O24+O25</f>
        <v>184688</v>
      </c>
      <c r="P16" s="16"/>
      <c r="Q16" s="16"/>
      <c r="R16" s="31"/>
      <c r="S16" s="31"/>
    </row>
    <row r="17" spans="1:19" ht="12.75">
      <c r="A17" s="13" t="s">
        <v>66</v>
      </c>
      <c r="B17" s="14"/>
      <c r="C17" s="15">
        <f t="shared" si="0"/>
        <v>15930</v>
      </c>
      <c r="D17" s="13"/>
      <c r="E17" s="13"/>
      <c r="F17" s="13"/>
      <c r="G17" s="13"/>
      <c r="H17" s="13"/>
      <c r="I17" s="13"/>
      <c r="J17" s="13">
        <v>15930</v>
      </c>
      <c r="K17" s="13"/>
      <c r="L17" s="13"/>
      <c r="M17" s="13"/>
      <c r="N17" s="13"/>
      <c r="O17" s="13"/>
      <c r="P17" s="13"/>
      <c r="Q17" s="13"/>
      <c r="R17" s="5"/>
      <c r="S17" s="5"/>
    </row>
    <row r="18" spans="1:19" ht="12.75">
      <c r="A18" s="13" t="s">
        <v>67</v>
      </c>
      <c r="B18" s="14"/>
      <c r="C18" s="15">
        <f t="shared" si="0"/>
        <v>47790</v>
      </c>
      <c r="D18" s="13"/>
      <c r="E18" s="13"/>
      <c r="F18" s="13"/>
      <c r="G18" s="13"/>
      <c r="H18" s="13"/>
      <c r="I18" s="13"/>
      <c r="J18" s="13">
        <v>47790</v>
      </c>
      <c r="K18" s="13"/>
      <c r="L18" s="13"/>
      <c r="M18" s="13"/>
      <c r="N18" s="13"/>
      <c r="O18" s="13"/>
      <c r="P18" s="13"/>
      <c r="Q18" s="13"/>
      <c r="R18" s="5"/>
      <c r="S18" s="5"/>
    </row>
    <row r="19" spans="1:19" ht="65.25" customHeight="1">
      <c r="A19" s="13" t="s">
        <v>69</v>
      </c>
      <c r="B19" s="14"/>
      <c r="C19" s="15">
        <f t="shared" si="0"/>
        <v>5000000</v>
      </c>
      <c r="D19" s="13"/>
      <c r="E19" s="13"/>
      <c r="F19" s="13"/>
      <c r="G19" s="13"/>
      <c r="H19" s="13"/>
      <c r="I19" s="13"/>
      <c r="J19" s="13"/>
      <c r="K19" s="13"/>
      <c r="L19" s="35">
        <v>5000000</v>
      </c>
      <c r="M19" s="25"/>
      <c r="N19" s="25"/>
      <c r="O19" s="25"/>
      <c r="P19" s="13"/>
      <c r="Q19" s="13"/>
      <c r="R19" s="5"/>
      <c r="S19" s="5"/>
    </row>
    <row r="20" spans="1:19" ht="63.75" customHeight="1">
      <c r="A20" s="13" t="s">
        <v>70</v>
      </c>
      <c r="B20" s="14"/>
      <c r="C20" s="15">
        <f t="shared" si="0"/>
        <v>64285</v>
      </c>
      <c r="D20" s="13"/>
      <c r="E20" s="13"/>
      <c r="F20" s="13"/>
      <c r="G20" s="13"/>
      <c r="H20" s="13"/>
      <c r="I20" s="13"/>
      <c r="J20" s="13"/>
      <c r="K20" s="13"/>
      <c r="L20" s="25"/>
      <c r="M20" s="35">
        <f>7500+56785</f>
        <v>64285</v>
      </c>
      <c r="N20" s="25"/>
      <c r="O20" s="25"/>
      <c r="P20" s="13"/>
      <c r="Q20" s="13"/>
      <c r="R20" s="5"/>
      <c r="S20" s="5"/>
    </row>
    <row r="21" spans="1:19" ht="63.75" customHeight="1">
      <c r="A21" s="13" t="s">
        <v>87</v>
      </c>
      <c r="B21" s="14"/>
      <c r="C21" s="15">
        <f t="shared" si="0"/>
        <v>25939</v>
      </c>
      <c r="D21" s="13"/>
      <c r="E21" s="13"/>
      <c r="F21" s="13"/>
      <c r="G21" s="13"/>
      <c r="H21" s="13"/>
      <c r="I21" s="13"/>
      <c r="J21" s="13">
        <v>17788</v>
      </c>
      <c r="K21" s="13">
        <v>8151</v>
      </c>
      <c r="L21" s="25"/>
      <c r="M21" s="25"/>
      <c r="N21" s="25"/>
      <c r="O21" s="25"/>
      <c r="P21" s="13"/>
      <c r="Q21" s="13"/>
      <c r="R21" s="5"/>
      <c r="S21" s="5"/>
    </row>
    <row r="22" spans="1:19" s="47" customFormat="1" ht="27.75" customHeight="1">
      <c r="A22" s="15" t="s">
        <v>88</v>
      </c>
      <c r="B22" s="45"/>
      <c r="C22" s="15">
        <f>K22</f>
        <v>78808</v>
      </c>
      <c r="D22" s="15"/>
      <c r="E22" s="15"/>
      <c r="F22" s="15"/>
      <c r="G22" s="15"/>
      <c r="H22" s="15"/>
      <c r="I22" s="15"/>
      <c r="J22" s="15"/>
      <c r="K22" s="15">
        <v>78808</v>
      </c>
      <c r="L22" s="26"/>
      <c r="M22" s="26"/>
      <c r="N22" s="26"/>
      <c r="O22" s="26"/>
      <c r="P22" s="15"/>
      <c r="Q22" s="15"/>
      <c r="R22" s="46"/>
      <c r="S22" s="46"/>
    </row>
    <row r="23" spans="1:19" ht="15" customHeight="1">
      <c r="A23" s="13" t="s">
        <v>78</v>
      </c>
      <c r="B23" s="14"/>
      <c r="C23" s="15">
        <f t="shared" si="0"/>
        <v>89730</v>
      </c>
      <c r="D23" s="13"/>
      <c r="E23" s="13"/>
      <c r="F23" s="13"/>
      <c r="G23" s="13"/>
      <c r="H23" s="13"/>
      <c r="I23" s="13"/>
      <c r="J23" s="13"/>
      <c r="K23" s="13"/>
      <c r="L23" s="25"/>
      <c r="M23" s="25"/>
      <c r="N23" s="35">
        <v>89730</v>
      </c>
      <c r="O23" s="35"/>
      <c r="P23" s="13"/>
      <c r="Q23" s="13"/>
      <c r="R23" s="5"/>
      <c r="S23" s="5"/>
    </row>
    <row r="24" spans="1:19" ht="24.75" customHeight="1">
      <c r="A24" s="13" t="s">
        <v>85</v>
      </c>
      <c r="B24" s="14"/>
      <c r="C24" s="15">
        <f t="shared" si="0"/>
        <v>16190</v>
      </c>
      <c r="D24" s="13"/>
      <c r="E24" s="13"/>
      <c r="F24" s="13"/>
      <c r="G24" s="13"/>
      <c r="H24" s="13"/>
      <c r="I24" s="13"/>
      <c r="J24" s="13"/>
      <c r="K24" s="13"/>
      <c r="L24" s="25"/>
      <c r="M24" s="25"/>
      <c r="N24" s="35"/>
      <c r="O24" s="35">
        <v>16190</v>
      </c>
      <c r="P24" s="13"/>
      <c r="Q24" s="13"/>
      <c r="R24" s="5"/>
      <c r="S24" s="5"/>
    </row>
    <row r="25" spans="1:19" s="47" customFormat="1" ht="28.5" customHeight="1">
      <c r="A25" s="15" t="s">
        <v>86</v>
      </c>
      <c r="B25" s="45"/>
      <c r="C25" s="15">
        <f t="shared" si="0"/>
        <v>168498</v>
      </c>
      <c r="D25" s="15"/>
      <c r="E25" s="15"/>
      <c r="F25" s="15"/>
      <c r="G25" s="15"/>
      <c r="H25" s="15"/>
      <c r="I25" s="15"/>
      <c r="J25" s="15"/>
      <c r="K25" s="15"/>
      <c r="L25" s="26"/>
      <c r="M25" s="26"/>
      <c r="N25" s="34"/>
      <c r="O25" s="34">
        <v>168498</v>
      </c>
      <c r="P25" s="15"/>
      <c r="Q25" s="15"/>
      <c r="R25" s="46"/>
      <c r="S25" s="46"/>
    </row>
    <row r="26" spans="1:19" ht="12.75">
      <c r="A26" s="13" t="s">
        <v>11</v>
      </c>
      <c r="B26" s="14"/>
      <c r="C26" s="15">
        <f>D26+E26+F26+G26+H26+I26+P26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5"/>
      <c r="S26" s="5"/>
    </row>
    <row r="27" spans="1:19" ht="12.75">
      <c r="A27" s="13" t="s">
        <v>12</v>
      </c>
      <c r="B27" s="14"/>
      <c r="C27" s="15">
        <f>D27+E27+F27+G27+H27+I27+P27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5"/>
    </row>
    <row r="28" spans="1:19" ht="78" customHeight="1">
      <c r="A28" s="13" t="s">
        <v>13</v>
      </c>
      <c r="B28" s="14" t="s">
        <v>8</v>
      </c>
      <c r="C28" s="15">
        <f>SUM(D28:P28)</f>
        <v>86000</v>
      </c>
      <c r="D28" s="13">
        <f aca="true" t="shared" si="1" ref="D28:I28">D30+D31</f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/>
      <c r="K28" s="13"/>
      <c r="L28" s="13"/>
      <c r="M28" s="13"/>
      <c r="N28" s="13"/>
      <c r="O28" s="13"/>
      <c r="P28" s="13">
        <f>P30+P31</f>
        <v>86000</v>
      </c>
      <c r="Q28" s="13">
        <f>Q30+Q31</f>
        <v>0</v>
      </c>
      <c r="R28" s="5"/>
      <c r="S28" s="5"/>
    </row>
    <row r="29" spans="1:19" ht="12.75">
      <c r="A29" s="13" t="s">
        <v>10</v>
      </c>
      <c r="B29" s="14" t="s">
        <v>8</v>
      </c>
      <c r="C29" s="15">
        <f>D29+E29+F29+G29+H29+I29+P29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"/>
      <c r="S29" s="5"/>
    </row>
    <row r="30" spans="1:19" ht="25.5">
      <c r="A30" s="13" t="s">
        <v>65</v>
      </c>
      <c r="B30" s="14" t="s">
        <v>8</v>
      </c>
      <c r="C30" s="15">
        <f>SUM(D30:P30)</f>
        <v>86000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9">
        <v>86000</v>
      </c>
      <c r="Q30" s="13"/>
      <c r="R30" s="5"/>
      <c r="S30" s="5"/>
    </row>
    <row r="31" spans="1:19" ht="12.75">
      <c r="A31" s="13" t="s">
        <v>58</v>
      </c>
      <c r="B31" s="14" t="s">
        <v>8</v>
      </c>
      <c r="C31" s="15">
        <f>D31+E31+F31+G31+H31+I31+P31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5"/>
    </row>
    <row r="32" spans="1:19" ht="38.25">
      <c r="A32" s="13" t="s">
        <v>64</v>
      </c>
      <c r="B32" s="14"/>
      <c r="C32" s="15">
        <f>SUM(D32:P32)</f>
        <v>1575000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1575000</v>
      </c>
      <c r="Q32" s="13"/>
      <c r="R32" s="5"/>
      <c r="S32" s="5"/>
    </row>
    <row r="33" spans="1:19" ht="15" customHeight="1">
      <c r="A33" s="13" t="s">
        <v>79</v>
      </c>
      <c r="B33" s="14"/>
      <c r="C33" s="15">
        <f>SUM(D33:P33)</f>
        <v>140597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>16250+124347</f>
        <v>140597</v>
      </c>
      <c r="Q33" s="13"/>
      <c r="R33" s="5"/>
      <c r="S33" s="5"/>
    </row>
    <row r="34" spans="1:19" ht="25.5" customHeight="1">
      <c r="A34" s="15" t="s">
        <v>56</v>
      </c>
      <c r="B34" s="14" t="s">
        <v>8</v>
      </c>
      <c r="C34" s="15">
        <f>SUM(D34:P34)</f>
        <v>140000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9">
        <v>140000</v>
      </c>
      <c r="Q34" s="13"/>
      <c r="R34" s="5"/>
      <c r="S34" s="5"/>
    </row>
    <row r="35" spans="1:19" ht="12.75">
      <c r="A35" s="13" t="s">
        <v>10</v>
      </c>
      <c r="B35" s="14" t="s">
        <v>8</v>
      </c>
      <c r="C35" s="15">
        <f>D35+E35+F35+G35+H35+I35+P35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5"/>
      <c r="S35" s="5"/>
    </row>
    <row r="36" spans="1:19" ht="25.5">
      <c r="A36" s="13" t="s">
        <v>14</v>
      </c>
      <c r="B36" s="14" t="s">
        <v>8</v>
      </c>
      <c r="C36" s="15">
        <f>D36+E36+F36+G36+H36+I36+P36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5"/>
      <c r="S36" s="5"/>
    </row>
    <row r="37" spans="1:19" ht="25.5">
      <c r="A37" s="13" t="s">
        <v>15</v>
      </c>
      <c r="B37" s="14"/>
      <c r="C37" s="15">
        <f>D37+E37+F37+G37+H37+I37+P37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5"/>
      <c r="S37" s="5"/>
    </row>
    <row r="38" spans="1:19" ht="12.75">
      <c r="A38" s="13" t="s">
        <v>16</v>
      </c>
      <c r="B38" s="14" t="s">
        <v>8</v>
      </c>
      <c r="C38" s="15">
        <f>D38+E38+F38+G38+H38+I38+P38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5"/>
      <c r="S38" s="5"/>
    </row>
    <row r="39" spans="1:19" ht="12.75">
      <c r="A39" s="15" t="s">
        <v>17</v>
      </c>
      <c r="B39" s="14">
        <v>900</v>
      </c>
      <c r="C39" s="15">
        <f>SUM(D39:P39)</f>
        <v>29781767</v>
      </c>
      <c r="D39" s="15">
        <f aca="true" t="shared" si="2" ref="D39:Q39">D42+D47+D58+D61+D64+D65</f>
        <v>1518500</v>
      </c>
      <c r="E39" s="15">
        <f t="shared" si="2"/>
        <v>19058500</v>
      </c>
      <c r="F39" s="15">
        <f t="shared" si="2"/>
        <v>378000</v>
      </c>
      <c r="G39" s="15">
        <f t="shared" si="2"/>
        <v>366100</v>
      </c>
      <c r="H39" s="15">
        <f t="shared" si="2"/>
        <v>67400</v>
      </c>
      <c r="I39" s="15">
        <f t="shared" si="2"/>
        <v>944500</v>
      </c>
      <c r="J39" s="15">
        <f t="shared" si="2"/>
        <v>81508</v>
      </c>
      <c r="K39" s="15">
        <f t="shared" si="2"/>
        <v>86959</v>
      </c>
      <c r="L39" s="34">
        <f t="shared" si="2"/>
        <v>5000000</v>
      </c>
      <c r="M39" s="34">
        <f t="shared" si="2"/>
        <v>64285</v>
      </c>
      <c r="N39" s="34">
        <f t="shared" si="2"/>
        <v>89730</v>
      </c>
      <c r="O39" s="34">
        <f t="shared" si="2"/>
        <v>184688</v>
      </c>
      <c r="P39" s="15">
        <f t="shared" si="2"/>
        <v>1941597</v>
      </c>
      <c r="Q39" s="15">
        <f t="shared" si="2"/>
        <v>0</v>
      </c>
      <c r="R39" s="5"/>
      <c r="S39" s="5"/>
    </row>
    <row r="40" spans="1:19" ht="12.75">
      <c r="A40" s="13" t="s">
        <v>10</v>
      </c>
      <c r="B40" s="14"/>
      <c r="C40" s="15">
        <f>D40+E40+F40+G40+H40+I40+P40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5"/>
      <c r="S40" s="5"/>
    </row>
    <row r="41" spans="1:19" ht="25.5">
      <c r="A41" s="13" t="s">
        <v>18</v>
      </c>
      <c r="B41" s="14"/>
      <c r="C41" s="15">
        <f>D41+E41+F41+G41+H41+I41+P41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5"/>
      <c r="S41" s="5"/>
    </row>
    <row r="42" spans="1:19" ht="12.75">
      <c r="A42" s="13" t="s">
        <v>19</v>
      </c>
      <c r="B42" s="14">
        <v>210</v>
      </c>
      <c r="C42" s="15">
        <f>SUM(D42:P42)</f>
        <v>19802600</v>
      </c>
      <c r="D42" s="16">
        <f aca="true" t="shared" si="3" ref="D42:K42">D44+D45+D46</f>
        <v>0</v>
      </c>
      <c r="E42" s="16">
        <f t="shared" si="3"/>
        <v>19058500</v>
      </c>
      <c r="F42" s="15">
        <f t="shared" si="3"/>
        <v>378000</v>
      </c>
      <c r="G42" s="15">
        <f t="shared" si="3"/>
        <v>366100</v>
      </c>
      <c r="H42" s="15">
        <f t="shared" si="3"/>
        <v>0</v>
      </c>
      <c r="I42" s="15">
        <f t="shared" si="3"/>
        <v>0</v>
      </c>
      <c r="J42" s="15">
        <f t="shared" si="3"/>
        <v>0</v>
      </c>
      <c r="K42" s="15">
        <f t="shared" si="3"/>
        <v>0</v>
      </c>
      <c r="L42" s="15"/>
      <c r="M42" s="15"/>
      <c r="N42" s="15"/>
      <c r="O42" s="15"/>
      <c r="P42" s="15">
        <f>P44+P45+P46</f>
        <v>0</v>
      </c>
      <c r="Q42" s="15">
        <f>Q44+Q45+Q46</f>
        <v>0</v>
      </c>
      <c r="R42" s="5"/>
      <c r="S42" s="5"/>
    </row>
    <row r="43" spans="1:19" ht="12.75">
      <c r="A43" s="13" t="s">
        <v>20</v>
      </c>
      <c r="B43" s="14"/>
      <c r="C43" s="15">
        <f>D43+E43+F43+G43+H43+I43+P43</f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5"/>
      <c r="S43" s="5"/>
    </row>
    <row r="44" spans="1:19" ht="12.75">
      <c r="A44" s="13" t="s">
        <v>21</v>
      </c>
      <c r="B44" s="14">
        <v>211</v>
      </c>
      <c r="C44" s="15">
        <f aca="true" t="shared" si="4" ref="C44:C72">SUM(D44:P44)</f>
        <v>15159600</v>
      </c>
      <c r="D44" s="13"/>
      <c r="E44" s="13">
        <v>14596400</v>
      </c>
      <c r="F44" s="13">
        <v>281700</v>
      </c>
      <c r="G44" s="13">
        <v>281500</v>
      </c>
      <c r="H44" s="13"/>
      <c r="I44" s="13"/>
      <c r="J44" s="13"/>
      <c r="K44" s="13"/>
      <c r="L44" s="13"/>
      <c r="M44" s="13"/>
      <c r="N44" s="13"/>
      <c r="O44" s="13"/>
      <c r="P44" s="19"/>
      <c r="Q44" s="13"/>
      <c r="R44" s="5"/>
      <c r="S44" s="5"/>
    </row>
    <row r="45" spans="1:19" ht="12.75">
      <c r="A45" s="13" t="s">
        <v>22</v>
      </c>
      <c r="B45" s="14">
        <v>212</v>
      </c>
      <c r="C45" s="15">
        <f t="shared" si="4"/>
        <v>54000</v>
      </c>
      <c r="D45" s="17"/>
      <c r="E45" s="19">
        <v>54000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  <c r="Q45" s="13"/>
      <c r="R45" s="5"/>
      <c r="S45" s="5"/>
    </row>
    <row r="46" spans="1:19" ht="25.5">
      <c r="A46" s="13" t="s">
        <v>23</v>
      </c>
      <c r="B46" s="14">
        <v>213</v>
      </c>
      <c r="C46" s="15">
        <f t="shared" si="4"/>
        <v>4589000</v>
      </c>
      <c r="D46" s="13"/>
      <c r="E46" s="13">
        <v>4408100</v>
      </c>
      <c r="F46" s="13">
        <v>96300</v>
      </c>
      <c r="G46" s="13">
        <v>84600</v>
      </c>
      <c r="H46" s="13"/>
      <c r="I46" s="13"/>
      <c r="J46" s="13"/>
      <c r="K46" s="13"/>
      <c r="L46" s="13"/>
      <c r="M46" s="13"/>
      <c r="N46" s="13"/>
      <c r="O46" s="13"/>
      <c r="P46" s="19"/>
      <c r="Q46" s="13"/>
      <c r="R46" s="5"/>
      <c r="S46" s="5"/>
    </row>
    <row r="47" spans="1:19" ht="12.75">
      <c r="A47" s="13" t="s">
        <v>24</v>
      </c>
      <c r="B47" s="14">
        <v>220</v>
      </c>
      <c r="C47" s="15">
        <f t="shared" si="4"/>
        <v>6979484.25</v>
      </c>
      <c r="D47" s="16">
        <f aca="true" t="shared" si="5" ref="D47:Q47">D49+D50+D51+D54+D55+D56</f>
        <v>1406500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81508</v>
      </c>
      <c r="K47" s="16">
        <f t="shared" si="5"/>
        <v>86959</v>
      </c>
      <c r="L47" s="36">
        <f t="shared" si="5"/>
        <v>5000000</v>
      </c>
      <c r="M47" s="36">
        <f t="shared" si="5"/>
        <v>64285</v>
      </c>
      <c r="N47" s="36">
        <f t="shared" si="5"/>
        <v>0</v>
      </c>
      <c r="O47" s="36">
        <f t="shared" si="5"/>
        <v>115940</v>
      </c>
      <c r="P47" s="43">
        <f t="shared" si="5"/>
        <v>224292.25</v>
      </c>
      <c r="Q47" s="16">
        <f t="shared" si="5"/>
        <v>0</v>
      </c>
      <c r="R47" s="5"/>
      <c r="S47" s="5"/>
    </row>
    <row r="48" spans="1:19" ht="12.75">
      <c r="A48" s="13" t="s">
        <v>20</v>
      </c>
      <c r="B48" s="14"/>
      <c r="C48" s="15">
        <f t="shared" si="4"/>
        <v>0</v>
      </c>
      <c r="D48" s="13"/>
      <c r="E48" s="13"/>
      <c r="F48" s="13"/>
      <c r="G48" s="13"/>
      <c r="H48" s="13"/>
      <c r="I48" s="13"/>
      <c r="J48" s="13"/>
      <c r="K48" s="13"/>
      <c r="L48" s="35"/>
      <c r="M48" s="35"/>
      <c r="N48" s="35"/>
      <c r="O48" s="35"/>
      <c r="P48" s="13"/>
      <c r="Q48" s="13"/>
      <c r="R48" s="5"/>
      <c r="S48" s="5"/>
    </row>
    <row r="49" spans="1:19" ht="12.75">
      <c r="A49" s="13" t="s">
        <v>25</v>
      </c>
      <c r="B49" s="14">
        <v>221</v>
      </c>
      <c r="C49" s="15">
        <f t="shared" si="4"/>
        <v>111659</v>
      </c>
      <c r="D49" s="19">
        <v>22000</v>
      </c>
      <c r="E49" s="17"/>
      <c r="F49" s="17"/>
      <c r="G49" s="17"/>
      <c r="H49" s="17"/>
      <c r="I49" s="17"/>
      <c r="J49" s="19">
        <v>81508</v>
      </c>
      <c r="K49" s="19">
        <v>8151</v>
      </c>
      <c r="L49" s="27"/>
      <c r="M49" s="27"/>
      <c r="N49" s="27"/>
      <c r="O49" s="27"/>
      <c r="P49" s="17"/>
      <c r="Q49" s="13"/>
      <c r="R49" s="5"/>
      <c r="S49" s="5"/>
    </row>
    <row r="50" spans="1:19" ht="12.75">
      <c r="A50" s="13" t="s">
        <v>26</v>
      </c>
      <c r="B50" s="14">
        <v>222</v>
      </c>
      <c r="C50" s="15">
        <f t="shared" si="4"/>
        <v>6000</v>
      </c>
      <c r="D50" s="19">
        <v>6000</v>
      </c>
      <c r="E50" s="13"/>
      <c r="F50" s="13"/>
      <c r="G50" s="13"/>
      <c r="H50" s="13"/>
      <c r="I50" s="13"/>
      <c r="J50" s="13"/>
      <c r="K50" s="13"/>
      <c r="L50" s="35"/>
      <c r="M50" s="35"/>
      <c r="N50" s="35"/>
      <c r="O50" s="35"/>
      <c r="P50" s="13"/>
      <c r="Q50" s="13"/>
      <c r="R50" s="5"/>
      <c r="S50" s="5"/>
    </row>
    <row r="51" spans="1:19" ht="12.75">
      <c r="A51" s="13" t="s">
        <v>27</v>
      </c>
      <c r="B51" s="14">
        <v>223</v>
      </c>
      <c r="C51" s="15">
        <f t="shared" si="4"/>
        <v>1123100</v>
      </c>
      <c r="D51" s="18">
        <f aca="true" t="shared" si="6" ref="D51:J51">D52+D53</f>
        <v>1123100</v>
      </c>
      <c r="E51" s="18">
        <f t="shared" si="6"/>
        <v>0</v>
      </c>
      <c r="F51" s="18">
        <f t="shared" si="6"/>
        <v>0</v>
      </c>
      <c r="G51" s="18">
        <f t="shared" si="6"/>
        <v>0</v>
      </c>
      <c r="H51" s="18">
        <f t="shared" si="6"/>
        <v>0</v>
      </c>
      <c r="I51" s="18">
        <f t="shared" si="6"/>
        <v>0</v>
      </c>
      <c r="J51" s="18">
        <f t="shared" si="6"/>
        <v>0</v>
      </c>
      <c r="K51" s="18"/>
      <c r="L51" s="37"/>
      <c r="M51" s="37"/>
      <c r="N51" s="37"/>
      <c r="O51" s="37"/>
      <c r="P51" s="18">
        <f>P52+P53</f>
        <v>0</v>
      </c>
      <c r="Q51" s="18">
        <f>Q52+Q53</f>
        <v>0</v>
      </c>
      <c r="R51" s="5"/>
      <c r="S51" s="5"/>
    </row>
    <row r="52" spans="1:19" ht="25.5">
      <c r="A52" s="13"/>
      <c r="B52" s="14" t="s">
        <v>28</v>
      </c>
      <c r="C52" s="15">
        <f t="shared" si="4"/>
        <v>772600</v>
      </c>
      <c r="D52" s="13">
        <v>772600</v>
      </c>
      <c r="E52" s="13"/>
      <c r="F52" s="13"/>
      <c r="G52" s="13"/>
      <c r="H52" s="13"/>
      <c r="I52" s="13"/>
      <c r="J52" s="13"/>
      <c r="K52" s="13"/>
      <c r="L52" s="35"/>
      <c r="M52" s="35"/>
      <c r="N52" s="35"/>
      <c r="O52" s="35"/>
      <c r="P52" s="13"/>
      <c r="Q52" s="13"/>
      <c r="R52" s="5"/>
      <c r="S52" s="5"/>
    </row>
    <row r="53" spans="1:19" ht="25.5">
      <c r="A53" s="13"/>
      <c r="B53" s="14" t="s">
        <v>29</v>
      </c>
      <c r="C53" s="15">
        <f t="shared" si="4"/>
        <v>350500</v>
      </c>
      <c r="D53" s="13">
        <v>350500</v>
      </c>
      <c r="E53" s="13"/>
      <c r="F53" s="13"/>
      <c r="G53" s="13"/>
      <c r="H53" s="13"/>
      <c r="I53" s="13"/>
      <c r="J53" s="13"/>
      <c r="K53" s="13"/>
      <c r="L53" s="35"/>
      <c r="M53" s="35"/>
      <c r="N53" s="35"/>
      <c r="O53" s="35"/>
      <c r="P53" s="13"/>
      <c r="Q53" s="13"/>
      <c r="R53" s="5"/>
      <c r="S53" s="5"/>
    </row>
    <row r="54" spans="1:19" ht="25.5">
      <c r="A54" s="13" t="s">
        <v>30</v>
      </c>
      <c r="B54" s="14">
        <v>224</v>
      </c>
      <c r="C54" s="15">
        <f t="shared" si="4"/>
        <v>0</v>
      </c>
      <c r="D54" s="13"/>
      <c r="E54" s="13"/>
      <c r="F54" s="13"/>
      <c r="G54" s="13"/>
      <c r="H54" s="13"/>
      <c r="I54" s="13"/>
      <c r="J54" s="13"/>
      <c r="K54" s="13"/>
      <c r="L54" s="35"/>
      <c r="M54" s="35"/>
      <c r="N54" s="35"/>
      <c r="O54" s="35"/>
      <c r="P54" s="13"/>
      <c r="Q54" s="13"/>
      <c r="R54" s="5"/>
      <c r="S54" s="5"/>
    </row>
    <row r="55" spans="1:19" ht="25.5">
      <c r="A55" s="13" t="s">
        <v>31</v>
      </c>
      <c r="B55" s="14">
        <v>225</v>
      </c>
      <c r="C55" s="15">
        <f t="shared" si="4"/>
        <v>5282993</v>
      </c>
      <c r="D55" s="19">
        <v>132000</v>
      </c>
      <c r="E55" s="17"/>
      <c r="F55" s="19"/>
      <c r="G55" s="19"/>
      <c r="H55" s="19"/>
      <c r="I55" s="19"/>
      <c r="J55" s="19"/>
      <c r="K55" s="19">
        <v>78808</v>
      </c>
      <c r="L55" s="27">
        <v>5000000</v>
      </c>
      <c r="M55" s="27">
        <f>7500+56785</f>
        <v>64285</v>
      </c>
      <c r="N55" s="27"/>
      <c r="O55" s="27"/>
      <c r="P55" s="19">
        <f>7900</f>
        <v>7900</v>
      </c>
      <c r="Q55" s="13"/>
      <c r="R55" s="5"/>
      <c r="S55" s="5"/>
    </row>
    <row r="56" spans="1:19" ht="12.75">
      <c r="A56" s="13" t="s">
        <v>32</v>
      </c>
      <c r="B56" s="14">
        <v>226</v>
      </c>
      <c r="C56" s="15">
        <f t="shared" si="4"/>
        <v>455732.25</v>
      </c>
      <c r="D56" s="19">
        <v>123400</v>
      </c>
      <c r="E56" s="17"/>
      <c r="F56" s="19"/>
      <c r="G56" s="19"/>
      <c r="H56" s="19"/>
      <c r="I56" s="19"/>
      <c r="J56" s="19"/>
      <c r="K56" s="19"/>
      <c r="L56" s="27"/>
      <c r="M56" s="27"/>
      <c r="N56" s="27"/>
      <c r="O56" s="27">
        <f>16190+99750</f>
        <v>115940</v>
      </c>
      <c r="P56" s="42">
        <f>140000+50000+2567.25+23825</f>
        <v>216392.25</v>
      </c>
      <c r="Q56" s="13"/>
      <c r="R56" s="5"/>
      <c r="S56" s="5"/>
    </row>
    <row r="57" spans="1:19" ht="25.5">
      <c r="A57" s="13" t="s">
        <v>33</v>
      </c>
      <c r="B57" s="14"/>
      <c r="C57" s="15">
        <f t="shared" si="4"/>
        <v>0</v>
      </c>
      <c r="D57" s="1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5"/>
      <c r="S57" s="5"/>
    </row>
    <row r="58" spans="1:19" ht="12.75">
      <c r="A58" s="13" t="s">
        <v>34</v>
      </c>
      <c r="B58" s="14">
        <v>240</v>
      </c>
      <c r="C58" s="15">
        <f t="shared" si="4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5"/>
      <c r="S58" s="5"/>
    </row>
    <row r="59" spans="1:19" ht="12.75">
      <c r="A59" s="13" t="s">
        <v>20</v>
      </c>
      <c r="B59" s="14"/>
      <c r="C59" s="15">
        <f t="shared" si="4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5"/>
      <c r="S59" s="5"/>
    </row>
    <row r="60" spans="1:19" ht="38.25">
      <c r="A60" s="13" t="s">
        <v>35</v>
      </c>
      <c r="B60" s="14">
        <v>241</v>
      </c>
      <c r="C60" s="15">
        <f t="shared" si="4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5"/>
      <c r="S60" s="5"/>
    </row>
    <row r="61" spans="1:19" ht="12.75">
      <c r="A61" s="13" t="s">
        <v>36</v>
      </c>
      <c r="B61" s="14">
        <v>260</v>
      </c>
      <c r="C61" s="15">
        <f t="shared" si="4"/>
        <v>0</v>
      </c>
      <c r="D61" s="13">
        <f aca="true" t="shared" si="7" ref="D61:I61">D63</f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/>
      <c r="K61" s="13"/>
      <c r="L61" s="13"/>
      <c r="M61" s="13"/>
      <c r="N61" s="13"/>
      <c r="O61" s="13"/>
      <c r="P61" s="13">
        <f>P63</f>
        <v>0</v>
      </c>
      <c r="Q61" s="13">
        <f>Q63</f>
        <v>0</v>
      </c>
      <c r="R61" s="5"/>
      <c r="S61" s="5"/>
    </row>
    <row r="62" spans="1:19" ht="12.75">
      <c r="A62" s="13" t="s">
        <v>20</v>
      </c>
      <c r="B62" s="14"/>
      <c r="C62" s="15">
        <f t="shared" si="4"/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5"/>
      <c r="S62" s="5"/>
    </row>
    <row r="63" spans="1:19" ht="25.5">
      <c r="A63" s="13" t="s">
        <v>37</v>
      </c>
      <c r="B63" s="14">
        <v>262</v>
      </c>
      <c r="C63" s="15">
        <f t="shared" si="4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5"/>
      <c r="S63" s="5"/>
    </row>
    <row r="64" spans="1:19" ht="12.75">
      <c r="A64" s="13" t="s">
        <v>38</v>
      </c>
      <c r="B64" s="14">
        <v>290</v>
      </c>
      <c r="C64" s="15">
        <f t="shared" si="4"/>
        <v>112500</v>
      </c>
      <c r="D64" s="19">
        <v>110000</v>
      </c>
      <c r="E64" s="17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>1250+1250</f>
        <v>2500</v>
      </c>
      <c r="Q64" s="13"/>
      <c r="R64" s="5"/>
      <c r="S64" s="5"/>
    </row>
    <row r="65" spans="1:19" ht="25.5">
      <c r="A65" s="13" t="s">
        <v>39</v>
      </c>
      <c r="B65" s="14">
        <v>300</v>
      </c>
      <c r="C65" s="15">
        <f t="shared" si="4"/>
        <v>2887182.75</v>
      </c>
      <c r="D65" s="16">
        <f aca="true" t="shared" si="8" ref="D65:O65">D67+D68</f>
        <v>2000</v>
      </c>
      <c r="E65" s="16">
        <f t="shared" si="8"/>
        <v>0</v>
      </c>
      <c r="F65" s="16">
        <f t="shared" si="8"/>
        <v>0</v>
      </c>
      <c r="G65" s="16">
        <f t="shared" si="8"/>
        <v>0</v>
      </c>
      <c r="H65" s="16">
        <f t="shared" si="8"/>
        <v>67400</v>
      </c>
      <c r="I65" s="16">
        <f t="shared" si="8"/>
        <v>944500</v>
      </c>
      <c r="J65" s="16">
        <f t="shared" si="8"/>
        <v>0</v>
      </c>
      <c r="K65" s="16">
        <f t="shared" si="8"/>
        <v>0</v>
      </c>
      <c r="L65" s="16">
        <f t="shared" si="8"/>
        <v>0</v>
      </c>
      <c r="M65" s="16">
        <f t="shared" si="8"/>
        <v>0</v>
      </c>
      <c r="N65" s="16">
        <f t="shared" si="8"/>
        <v>89730</v>
      </c>
      <c r="O65" s="16">
        <f t="shared" si="8"/>
        <v>68748</v>
      </c>
      <c r="P65" s="43">
        <f>P67+P68</f>
        <v>1714804.75</v>
      </c>
      <c r="Q65" s="16">
        <f>Q67+Q68</f>
        <v>0</v>
      </c>
      <c r="R65" s="5"/>
      <c r="S65" s="5"/>
    </row>
    <row r="66" spans="1:19" ht="12.75">
      <c r="A66" s="13" t="s">
        <v>20</v>
      </c>
      <c r="B66" s="14"/>
      <c r="C66" s="15">
        <f t="shared" si="4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5"/>
      <c r="S66" s="5"/>
    </row>
    <row r="67" spans="1:19" ht="25.5">
      <c r="A67" s="13" t="s">
        <v>40</v>
      </c>
      <c r="B67" s="14">
        <v>310</v>
      </c>
      <c r="C67" s="15">
        <f t="shared" si="4"/>
        <v>89524</v>
      </c>
      <c r="D67" s="13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>
        <v>53524</v>
      </c>
      <c r="P67" s="42">
        <v>36000</v>
      </c>
      <c r="Q67" s="13"/>
      <c r="R67" s="5"/>
      <c r="S67" s="5"/>
    </row>
    <row r="68" spans="1:19" ht="25.5">
      <c r="A68" s="13" t="s">
        <v>41</v>
      </c>
      <c r="B68" s="14">
        <v>340</v>
      </c>
      <c r="C68" s="15">
        <f t="shared" si="4"/>
        <v>2797658.75</v>
      </c>
      <c r="D68" s="13">
        <f aca="true" t="shared" si="9" ref="D68:O68">D69+D70+D71+D72</f>
        <v>2000</v>
      </c>
      <c r="E68" s="13">
        <f t="shared" si="9"/>
        <v>0</v>
      </c>
      <c r="F68" s="13">
        <f t="shared" si="9"/>
        <v>0</v>
      </c>
      <c r="G68" s="13">
        <f t="shared" si="9"/>
        <v>0</v>
      </c>
      <c r="H68" s="13">
        <f t="shared" si="9"/>
        <v>67400</v>
      </c>
      <c r="I68" s="13">
        <f t="shared" si="9"/>
        <v>944500</v>
      </c>
      <c r="J68" s="13">
        <f t="shared" si="9"/>
        <v>0</v>
      </c>
      <c r="K68" s="13">
        <f t="shared" si="9"/>
        <v>0</v>
      </c>
      <c r="L68" s="13">
        <f t="shared" si="9"/>
        <v>0</v>
      </c>
      <c r="M68" s="13">
        <f t="shared" si="9"/>
        <v>0</v>
      </c>
      <c r="N68" s="13">
        <f t="shared" si="9"/>
        <v>89730</v>
      </c>
      <c r="O68" s="13">
        <f t="shared" si="9"/>
        <v>15224</v>
      </c>
      <c r="P68" s="44">
        <f>P69+P70+P71+P72</f>
        <v>1678804.75</v>
      </c>
      <c r="Q68" s="13">
        <f>Q69+Q70+Q71+Q72</f>
        <v>0</v>
      </c>
      <c r="R68" s="5"/>
      <c r="S68" s="5"/>
    </row>
    <row r="69" spans="1:19" ht="25.5">
      <c r="A69" s="13" t="s">
        <v>42</v>
      </c>
      <c r="B69" s="14" t="s">
        <v>43</v>
      </c>
      <c r="C69" s="15">
        <f t="shared" si="4"/>
        <v>2771742</v>
      </c>
      <c r="D69" s="13"/>
      <c r="E69" s="13"/>
      <c r="F69" s="13"/>
      <c r="G69" s="13"/>
      <c r="H69" s="13">
        <v>67400</v>
      </c>
      <c r="I69" s="13">
        <v>944500</v>
      </c>
      <c r="J69" s="13"/>
      <c r="K69" s="13"/>
      <c r="L69" s="13"/>
      <c r="M69" s="13"/>
      <c r="N69" s="13">
        <v>89730</v>
      </c>
      <c r="O69" s="13"/>
      <c r="P69" s="44">
        <f>1575000+2691+92421</f>
        <v>1670112</v>
      </c>
      <c r="Q69" s="13"/>
      <c r="R69" s="5"/>
      <c r="S69" s="5"/>
    </row>
    <row r="70" spans="1:19" ht="25.5">
      <c r="A70" s="13" t="s">
        <v>44</v>
      </c>
      <c r="B70" s="14" t="s">
        <v>45</v>
      </c>
      <c r="C70" s="15">
        <f t="shared" si="4"/>
        <v>5323</v>
      </c>
      <c r="D70" s="13">
        <v>2000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44">
        <f>1118+2205</f>
        <v>3323</v>
      </c>
      <c r="Q70" s="13"/>
      <c r="R70" s="5"/>
      <c r="S70" s="5"/>
    </row>
    <row r="71" spans="1:19" ht="25.5">
      <c r="A71" s="13" t="s">
        <v>46</v>
      </c>
      <c r="B71" s="14" t="s">
        <v>47</v>
      </c>
      <c r="C71" s="15">
        <f t="shared" si="4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44"/>
      <c r="Q71" s="13"/>
      <c r="R71" s="5"/>
      <c r="S71" s="5"/>
    </row>
    <row r="72" spans="1:19" ht="25.5">
      <c r="A72" s="13" t="s">
        <v>48</v>
      </c>
      <c r="B72" s="14" t="s">
        <v>49</v>
      </c>
      <c r="C72" s="15">
        <f t="shared" si="4"/>
        <v>20593.75</v>
      </c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15224</v>
      </c>
      <c r="P72" s="44">
        <f>3291+2078.75</f>
        <v>5369.75</v>
      </c>
      <c r="Q72" s="13"/>
      <c r="R72" s="5"/>
      <c r="S72" s="5"/>
    </row>
    <row r="73" spans="1:19" ht="12.75">
      <c r="A73" s="20"/>
      <c r="B73" s="21"/>
      <c r="C73" s="20"/>
      <c r="D73" s="20"/>
      <c r="E73" s="20"/>
      <c r="F73" s="20"/>
      <c r="G73" s="20"/>
      <c r="H73" s="22" t="s">
        <v>51</v>
      </c>
      <c r="I73" s="23"/>
      <c r="J73" s="24"/>
      <c r="K73" s="24"/>
      <c r="L73" s="20"/>
      <c r="M73" s="20"/>
      <c r="N73" s="20"/>
      <c r="O73" s="20"/>
      <c r="P73" s="20"/>
      <c r="Q73" s="20"/>
      <c r="R73" s="5"/>
      <c r="S73" s="5"/>
    </row>
    <row r="74" spans="1:19" ht="15" customHeight="1">
      <c r="A74" s="22" t="s">
        <v>63</v>
      </c>
      <c r="B74" s="23"/>
      <c r="C74" s="24"/>
      <c r="D74" s="71" t="s">
        <v>59</v>
      </c>
      <c r="E74" s="71"/>
      <c r="F74" s="24"/>
      <c r="G74" s="24"/>
      <c r="H74" s="22" t="s">
        <v>81</v>
      </c>
      <c r="I74" s="23"/>
      <c r="L74" s="24"/>
      <c r="M74" s="71" t="s">
        <v>60</v>
      </c>
      <c r="N74" s="71"/>
      <c r="O74" s="71"/>
      <c r="P74" s="71"/>
      <c r="Q74" s="24"/>
      <c r="R74" s="5"/>
      <c r="S74" s="5"/>
    </row>
    <row r="75" spans="1:19" ht="12.75">
      <c r="A75" s="22" t="s">
        <v>50</v>
      </c>
      <c r="B75" s="23"/>
      <c r="C75" s="24"/>
      <c r="D75" s="24"/>
      <c r="E75" s="24"/>
      <c r="F75" s="24"/>
      <c r="G75" s="24"/>
      <c r="H75" s="22" t="s">
        <v>52</v>
      </c>
      <c r="I75" s="23"/>
      <c r="J75" s="24"/>
      <c r="K75" s="24"/>
      <c r="L75" s="24"/>
      <c r="M75" s="24"/>
      <c r="N75" s="24"/>
      <c r="O75" s="24"/>
      <c r="P75" s="24"/>
      <c r="Q75" s="24"/>
      <c r="R75" s="5"/>
      <c r="S75" s="5"/>
    </row>
    <row r="76" spans="1:19" ht="7.5" customHeight="1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5"/>
      <c r="S76" s="5"/>
    </row>
    <row r="77" spans="1:19" ht="12.75">
      <c r="A77" s="5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>
      <c r="A78" s="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</sheetData>
  <sheetProtection password="CD4E" sheet="1" objects="1" scenarios="1"/>
  <mergeCells count="9">
    <mergeCell ref="L3:P3"/>
    <mergeCell ref="C6:C8"/>
    <mergeCell ref="D74:E74"/>
    <mergeCell ref="A4:D4"/>
    <mergeCell ref="E6:Q6"/>
    <mergeCell ref="D7:P7"/>
    <mergeCell ref="B6:B8"/>
    <mergeCell ref="A6:A8"/>
    <mergeCell ref="M74:P7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6" r:id="rId1"/>
  <rowBreaks count="1" manualBreakCount="1">
    <brk id="2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7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3" sqref="L3:P3"/>
    </sheetView>
  </sheetViews>
  <sheetFormatPr defaultColWidth="9.00390625" defaultRowHeight="12.75"/>
  <cols>
    <col min="1" max="1" width="32.75390625" style="0" customWidth="1"/>
    <col min="2" max="2" width="5.00390625" style="2" customWidth="1"/>
    <col min="4" max="4" width="8.25390625" style="0" customWidth="1"/>
    <col min="6" max="6" width="7.00390625" style="0" customWidth="1"/>
    <col min="7" max="7" width="7.125" style="0" customWidth="1"/>
    <col min="8" max="8" width="6.375" style="0" customWidth="1"/>
    <col min="9" max="9" width="7.125" style="0" customWidth="1"/>
    <col min="10" max="10" width="6.375" style="0" customWidth="1"/>
    <col min="11" max="11" width="5.375" style="0" customWidth="1"/>
    <col min="12" max="12" width="9.25390625" style="0" customWidth="1"/>
    <col min="13" max="13" width="7.125" style="0" customWidth="1"/>
    <col min="14" max="14" width="7.00390625" style="0" customWidth="1"/>
    <col min="15" max="15" width="7.125" style="0" customWidth="1"/>
    <col min="16" max="16" width="10.75390625" style="0" customWidth="1"/>
    <col min="17" max="17" width="4.75390625" style="0" hidden="1" customWidth="1"/>
  </cols>
  <sheetData>
    <row r="1" ht="15.75">
      <c r="A1" s="1" t="s">
        <v>0</v>
      </c>
    </row>
    <row r="2" ht="12.75">
      <c r="B2" s="2" t="s">
        <v>57</v>
      </c>
    </row>
    <row r="3" spans="1:19" ht="15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9" t="s">
        <v>83</v>
      </c>
      <c r="M3" s="69"/>
      <c r="N3" s="69"/>
      <c r="O3" s="69"/>
      <c r="P3" s="69"/>
      <c r="Q3" s="5"/>
      <c r="R3" s="5"/>
      <c r="S3" s="5"/>
    </row>
    <row r="4" spans="1:19" ht="16.5" customHeight="1">
      <c r="A4" s="72" t="s">
        <v>2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0.25" customHeight="1">
      <c r="A6" s="70" t="s">
        <v>3</v>
      </c>
      <c r="B6" s="74" t="s">
        <v>84</v>
      </c>
      <c r="C6" s="70" t="s">
        <v>4</v>
      </c>
      <c r="D6" s="9"/>
      <c r="E6" s="70" t="s">
        <v>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"/>
      <c r="S6" s="5"/>
    </row>
    <row r="7" spans="1:19" ht="45" customHeight="1">
      <c r="A7" s="70"/>
      <c r="B7" s="75"/>
      <c r="C7" s="70"/>
      <c r="D7" s="73" t="s">
        <v>68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40" t="s">
        <v>6</v>
      </c>
      <c r="R7" s="5"/>
      <c r="S7" s="5"/>
    </row>
    <row r="8" spans="1:19" ht="34.5" customHeight="1">
      <c r="A8" s="70"/>
      <c r="B8" s="76"/>
      <c r="C8" s="70"/>
      <c r="D8" s="38" t="s">
        <v>76</v>
      </c>
      <c r="E8" s="9">
        <v>307</v>
      </c>
      <c r="F8" s="9" t="s">
        <v>53</v>
      </c>
      <c r="G8" s="9" t="s">
        <v>54</v>
      </c>
      <c r="H8" s="9">
        <v>402</v>
      </c>
      <c r="I8" s="9">
        <v>341</v>
      </c>
      <c r="J8" s="9">
        <v>704</v>
      </c>
      <c r="K8" s="9">
        <v>403</v>
      </c>
      <c r="L8" s="9">
        <v>714</v>
      </c>
      <c r="M8" s="9">
        <v>444</v>
      </c>
      <c r="N8" s="38" t="s">
        <v>77</v>
      </c>
      <c r="O8" s="38">
        <v>427</v>
      </c>
      <c r="P8" s="9">
        <v>500</v>
      </c>
      <c r="Q8" s="10"/>
      <c r="R8" s="5"/>
      <c r="S8" s="5"/>
    </row>
    <row r="9" spans="1:19" ht="25.5">
      <c r="A9" s="11" t="s">
        <v>7</v>
      </c>
      <c r="B9" s="12" t="s">
        <v>8</v>
      </c>
      <c r="C9" s="39">
        <f>D9+E9+F9+G9+H9+I9+P9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5"/>
    </row>
    <row r="10" spans="1:19" ht="12.75">
      <c r="A10" s="15" t="s">
        <v>9</v>
      </c>
      <c r="B10" s="14" t="s">
        <v>8</v>
      </c>
      <c r="C10" s="15">
        <f>SUM(D10:P10)</f>
        <v>29534461</v>
      </c>
      <c r="D10" s="15">
        <f>D12+D26+D30+D32</f>
        <v>1518500</v>
      </c>
      <c r="E10" s="15">
        <f>E14+E26+E30+E32</f>
        <v>19058500</v>
      </c>
      <c r="F10" s="15">
        <f>F14+F26+F30+F32</f>
        <v>378000</v>
      </c>
      <c r="G10" s="15">
        <f>G12+G26+G30+G32</f>
        <v>366100</v>
      </c>
      <c r="H10" s="15">
        <f>H14+H26+H30+H32+H16</f>
        <v>67400</v>
      </c>
      <c r="I10" s="15">
        <f>I14+I26+I30+I32</f>
        <v>944500</v>
      </c>
      <c r="J10" s="15">
        <f>J14+J26+J30+J32+J16</f>
        <v>81508</v>
      </c>
      <c r="K10" s="15">
        <f>K14+K26+K30+K32+K16</f>
        <v>8151</v>
      </c>
      <c r="L10" s="34">
        <f>L14+L26+L30+L32+L16</f>
        <v>5000000</v>
      </c>
      <c r="M10" s="34">
        <f>M14+M26+M30+M32+M16</f>
        <v>64285</v>
      </c>
      <c r="N10" s="34">
        <f>N14+N26+N30+N32+N16</f>
        <v>89730</v>
      </c>
      <c r="O10" s="34">
        <f>O14+O26+O30+O32+O16+O22</f>
        <v>16190</v>
      </c>
      <c r="P10" s="15">
        <f>P14+P26+P30+P32+P31</f>
        <v>1941597</v>
      </c>
      <c r="Q10" s="15">
        <f>Q14+Q26+Q30+Q32</f>
        <v>0</v>
      </c>
      <c r="R10" s="5"/>
      <c r="S10" s="5"/>
    </row>
    <row r="11" spans="1:19" ht="12.75">
      <c r="A11" s="13" t="s">
        <v>10</v>
      </c>
      <c r="B11" s="14" t="s">
        <v>8</v>
      </c>
      <c r="C11" s="15">
        <f>D11+E11+F11+G11+H11+I11+P11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</row>
    <row r="12" spans="1:19" s="32" customFormat="1" ht="25.5">
      <c r="A12" s="16" t="s">
        <v>72</v>
      </c>
      <c r="B12" s="30" t="s">
        <v>8</v>
      </c>
      <c r="C12" s="16">
        <f>SUM(D12:P12)</f>
        <v>22265600</v>
      </c>
      <c r="D12" s="16">
        <f>D14+D24</f>
        <v>1518500</v>
      </c>
      <c r="E12" s="16">
        <f>E14+E24</f>
        <v>19058500</v>
      </c>
      <c r="F12" s="16">
        <f>F14+F24</f>
        <v>378000</v>
      </c>
      <c r="G12" s="16">
        <f>G14+G24+G15</f>
        <v>366100</v>
      </c>
      <c r="H12" s="16"/>
      <c r="I12" s="16">
        <f>I14+I24</f>
        <v>944500</v>
      </c>
      <c r="J12" s="16"/>
      <c r="K12" s="16"/>
      <c r="L12" s="28"/>
      <c r="M12" s="28"/>
      <c r="N12" s="28"/>
      <c r="O12" s="28"/>
      <c r="P12" s="16">
        <f>P14+P24</f>
        <v>0</v>
      </c>
      <c r="Q12" s="16">
        <f>Q14+Q24</f>
        <v>0</v>
      </c>
      <c r="R12" s="31"/>
      <c r="S12" s="31"/>
    </row>
    <row r="13" spans="1:19" ht="12.75">
      <c r="A13" s="13" t="s">
        <v>10</v>
      </c>
      <c r="B13" s="14"/>
      <c r="C13" s="15">
        <f>D13+E13+F13+G13+H13+I13+P13</f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5"/>
      <c r="S13" s="5"/>
    </row>
    <row r="14" spans="1:19" ht="25.5">
      <c r="A14" s="13" t="s">
        <v>55</v>
      </c>
      <c r="B14" s="14"/>
      <c r="C14" s="15">
        <f aca="true" t="shared" si="0" ref="C14:C23">SUM(D14:P14)</f>
        <v>21993500</v>
      </c>
      <c r="D14" s="13">
        <v>1518500</v>
      </c>
      <c r="E14" s="13">
        <v>19058500</v>
      </c>
      <c r="F14" s="13">
        <v>378000</v>
      </c>
      <c r="G14" s="13">
        <v>94000</v>
      </c>
      <c r="H14" s="13"/>
      <c r="I14" s="13">
        <v>944500</v>
      </c>
      <c r="J14" s="13"/>
      <c r="K14" s="13"/>
      <c r="L14" s="25"/>
      <c r="M14" s="25"/>
      <c r="N14" s="25"/>
      <c r="O14" s="25"/>
      <c r="P14" s="13"/>
      <c r="Q14" s="13"/>
      <c r="R14" s="5"/>
      <c r="S14" s="5"/>
    </row>
    <row r="15" spans="1:19" ht="15" customHeight="1">
      <c r="A15" s="13" t="s">
        <v>74</v>
      </c>
      <c r="B15" s="14"/>
      <c r="C15" s="15">
        <f t="shared" si="0"/>
        <v>272100</v>
      </c>
      <c r="D15" s="13"/>
      <c r="E15" s="13"/>
      <c r="F15" s="13"/>
      <c r="G15" s="13">
        <v>272100</v>
      </c>
      <c r="H15" s="13"/>
      <c r="I15" s="13"/>
      <c r="J15" s="13"/>
      <c r="K15" s="13"/>
      <c r="L15" s="25"/>
      <c r="M15" s="25"/>
      <c r="N15" s="25"/>
      <c r="O15" s="25"/>
      <c r="P15" s="13"/>
      <c r="Q15" s="13"/>
      <c r="R15" s="5"/>
      <c r="S15" s="5"/>
    </row>
    <row r="16" spans="1:19" s="32" customFormat="1" ht="12.75">
      <c r="A16" s="16" t="s">
        <v>71</v>
      </c>
      <c r="B16" s="30"/>
      <c r="C16" s="16">
        <f>SUM(D16:P16)</f>
        <v>5327264</v>
      </c>
      <c r="D16" s="16"/>
      <c r="E16" s="16"/>
      <c r="F16" s="16"/>
      <c r="G16" s="16"/>
      <c r="H16" s="16">
        <v>67400</v>
      </c>
      <c r="I16" s="16"/>
      <c r="J16" s="16">
        <f>J17+J18+J21</f>
        <v>81508</v>
      </c>
      <c r="K16" s="16">
        <f>K17+K18+K21</f>
        <v>8151</v>
      </c>
      <c r="L16" s="16">
        <v>5000000</v>
      </c>
      <c r="M16" s="41">
        <f>M20</f>
        <v>64285</v>
      </c>
      <c r="N16" s="41">
        <f>N22</f>
        <v>89730</v>
      </c>
      <c r="O16" s="41">
        <f>O23</f>
        <v>16190</v>
      </c>
      <c r="P16" s="16"/>
      <c r="Q16" s="16"/>
      <c r="R16" s="31"/>
      <c r="S16" s="31"/>
    </row>
    <row r="17" spans="1:19" ht="12.75">
      <c r="A17" s="13" t="s">
        <v>66</v>
      </c>
      <c r="B17" s="14"/>
      <c r="C17" s="15">
        <f t="shared" si="0"/>
        <v>15930</v>
      </c>
      <c r="D17" s="13"/>
      <c r="E17" s="13"/>
      <c r="F17" s="13"/>
      <c r="G17" s="13"/>
      <c r="H17" s="13"/>
      <c r="I17" s="13"/>
      <c r="J17" s="13">
        <v>15930</v>
      </c>
      <c r="K17" s="13"/>
      <c r="L17" s="13"/>
      <c r="M17" s="13"/>
      <c r="N17" s="13"/>
      <c r="O17" s="13"/>
      <c r="P17" s="13"/>
      <c r="Q17" s="13"/>
      <c r="R17" s="5"/>
      <c r="S17" s="5"/>
    </row>
    <row r="18" spans="1:19" ht="12.75">
      <c r="A18" s="13" t="s">
        <v>67</v>
      </c>
      <c r="B18" s="14"/>
      <c r="C18" s="15">
        <f t="shared" si="0"/>
        <v>47790</v>
      </c>
      <c r="D18" s="13"/>
      <c r="E18" s="13"/>
      <c r="F18" s="13"/>
      <c r="G18" s="13"/>
      <c r="H18" s="13"/>
      <c r="I18" s="13"/>
      <c r="J18" s="13">
        <v>47790</v>
      </c>
      <c r="K18" s="13"/>
      <c r="L18" s="13"/>
      <c r="M18" s="13"/>
      <c r="N18" s="13"/>
      <c r="O18" s="13"/>
      <c r="P18" s="13"/>
      <c r="Q18" s="13"/>
      <c r="R18" s="5"/>
      <c r="S18" s="5"/>
    </row>
    <row r="19" spans="1:19" ht="65.25" customHeight="1">
      <c r="A19" s="13" t="s">
        <v>69</v>
      </c>
      <c r="B19" s="14"/>
      <c r="C19" s="15">
        <f t="shared" si="0"/>
        <v>5000000</v>
      </c>
      <c r="D19" s="13"/>
      <c r="E19" s="13"/>
      <c r="F19" s="13"/>
      <c r="G19" s="13"/>
      <c r="H19" s="13"/>
      <c r="I19" s="13"/>
      <c r="J19" s="13"/>
      <c r="K19" s="13"/>
      <c r="L19" s="35">
        <v>5000000</v>
      </c>
      <c r="M19" s="25"/>
      <c r="N19" s="25"/>
      <c r="O19" s="25"/>
      <c r="P19" s="13"/>
      <c r="Q19" s="13"/>
      <c r="R19" s="5"/>
      <c r="S19" s="5"/>
    </row>
    <row r="20" spans="1:19" ht="63.75" customHeight="1">
      <c r="A20" s="13" t="s">
        <v>70</v>
      </c>
      <c r="B20" s="14"/>
      <c r="C20" s="15">
        <f t="shared" si="0"/>
        <v>64285</v>
      </c>
      <c r="D20" s="13"/>
      <c r="E20" s="13"/>
      <c r="F20" s="13"/>
      <c r="G20" s="13"/>
      <c r="H20" s="13"/>
      <c r="I20" s="13"/>
      <c r="J20" s="13"/>
      <c r="K20" s="13"/>
      <c r="L20" s="25"/>
      <c r="M20" s="35">
        <f>7500+56785</f>
        <v>64285</v>
      </c>
      <c r="N20" s="25"/>
      <c r="O20" s="25"/>
      <c r="P20" s="13"/>
      <c r="Q20" s="13"/>
      <c r="R20" s="5"/>
      <c r="S20" s="5"/>
    </row>
    <row r="21" spans="1:19" ht="15" customHeight="1">
      <c r="A21" s="13" t="s">
        <v>75</v>
      </c>
      <c r="B21" s="14"/>
      <c r="C21" s="15">
        <f t="shared" si="0"/>
        <v>25939</v>
      </c>
      <c r="D21" s="13"/>
      <c r="E21" s="13"/>
      <c r="F21" s="13"/>
      <c r="G21" s="13"/>
      <c r="H21" s="13"/>
      <c r="I21" s="13"/>
      <c r="J21" s="13">
        <v>17788</v>
      </c>
      <c r="K21" s="13">
        <v>8151</v>
      </c>
      <c r="L21" s="25"/>
      <c r="M21" s="25"/>
      <c r="N21" s="25"/>
      <c r="O21" s="25"/>
      <c r="P21" s="13"/>
      <c r="Q21" s="13"/>
      <c r="R21" s="5"/>
      <c r="S21" s="5"/>
    </row>
    <row r="22" spans="1:19" ht="15" customHeight="1">
      <c r="A22" s="13" t="s">
        <v>78</v>
      </c>
      <c r="B22" s="14"/>
      <c r="C22" s="15">
        <f t="shared" si="0"/>
        <v>89730</v>
      </c>
      <c r="D22" s="13"/>
      <c r="E22" s="13"/>
      <c r="F22" s="13"/>
      <c r="G22" s="13"/>
      <c r="H22" s="13"/>
      <c r="I22" s="13"/>
      <c r="J22" s="13"/>
      <c r="K22" s="13"/>
      <c r="L22" s="25"/>
      <c r="M22" s="25"/>
      <c r="N22" s="35">
        <v>89730</v>
      </c>
      <c r="O22" s="35"/>
      <c r="P22" s="13"/>
      <c r="Q22" s="13"/>
      <c r="R22" s="5"/>
      <c r="S22" s="5"/>
    </row>
    <row r="23" spans="1:19" ht="24.75" customHeight="1">
      <c r="A23" s="13" t="s">
        <v>85</v>
      </c>
      <c r="B23" s="14"/>
      <c r="C23" s="15">
        <f t="shared" si="0"/>
        <v>16190</v>
      </c>
      <c r="D23" s="13"/>
      <c r="E23" s="13"/>
      <c r="F23" s="13"/>
      <c r="G23" s="13"/>
      <c r="H23" s="13"/>
      <c r="I23" s="13"/>
      <c r="J23" s="13"/>
      <c r="K23" s="13"/>
      <c r="L23" s="25"/>
      <c r="M23" s="25"/>
      <c r="N23" s="35"/>
      <c r="O23" s="35">
        <v>16190</v>
      </c>
      <c r="P23" s="13"/>
      <c r="Q23" s="13"/>
      <c r="R23" s="5"/>
      <c r="S23" s="5"/>
    </row>
    <row r="24" spans="1:19" ht="12.75">
      <c r="A24" s="13" t="s">
        <v>11</v>
      </c>
      <c r="B24" s="14"/>
      <c r="C24" s="15">
        <f>D24+E24+F24+G24+H24+I24+P24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"/>
      <c r="S24" s="5"/>
    </row>
    <row r="25" spans="1:19" ht="12.75">
      <c r="A25" s="13" t="s">
        <v>12</v>
      </c>
      <c r="B25" s="14"/>
      <c r="C25" s="15">
        <f>D25+E25+F25+G25+H25+I25+P25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"/>
      <c r="S25" s="5"/>
    </row>
    <row r="26" spans="1:19" ht="78" customHeight="1">
      <c r="A26" s="13" t="s">
        <v>13</v>
      </c>
      <c r="B26" s="14" t="s">
        <v>8</v>
      </c>
      <c r="C26" s="15">
        <f>SUM(D26:P26)</f>
        <v>86000</v>
      </c>
      <c r="D26" s="13">
        <f aca="true" t="shared" si="1" ref="D26:I26">D28+D29</f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  <c r="J26" s="13"/>
      <c r="K26" s="13"/>
      <c r="L26" s="13"/>
      <c r="M26" s="13"/>
      <c r="N26" s="13"/>
      <c r="O26" s="13"/>
      <c r="P26" s="13">
        <f>P28+P29</f>
        <v>86000</v>
      </c>
      <c r="Q26" s="13">
        <f>Q28+Q29</f>
        <v>0</v>
      </c>
      <c r="R26" s="5"/>
      <c r="S26" s="5"/>
    </row>
    <row r="27" spans="1:19" ht="12.75">
      <c r="A27" s="13" t="s">
        <v>10</v>
      </c>
      <c r="B27" s="14" t="s">
        <v>8</v>
      </c>
      <c r="C27" s="15">
        <f>D27+E27+F27+G27+H27+I27+P27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5"/>
    </row>
    <row r="28" spans="1:19" ht="25.5">
      <c r="A28" s="13" t="s">
        <v>65</v>
      </c>
      <c r="B28" s="14" t="s">
        <v>8</v>
      </c>
      <c r="C28" s="15">
        <f>SUM(D28:P28)</f>
        <v>86000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9">
        <v>86000</v>
      </c>
      <c r="Q28" s="13"/>
      <c r="R28" s="5"/>
      <c r="S28" s="5"/>
    </row>
    <row r="29" spans="1:19" ht="12.75">
      <c r="A29" s="13" t="s">
        <v>58</v>
      </c>
      <c r="B29" s="14" t="s">
        <v>8</v>
      </c>
      <c r="C29" s="15">
        <f>D29+E29+F29+G29+H29+I29+P29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"/>
      <c r="S29" s="5"/>
    </row>
    <row r="30" spans="1:19" ht="38.25">
      <c r="A30" s="13" t="s">
        <v>64</v>
      </c>
      <c r="B30" s="14"/>
      <c r="C30" s="15">
        <f>SUM(D30:P30)</f>
        <v>1575000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1575000</v>
      </c>
      <c r="Q30" s="13"/>
      <c r="R30" s="5"/>
      <c r="S30" s="5"/>
    </row>
    <row r="31" spans="1:19" ht="15" customHeight="1">
      <c r="A31" s="13" t="s">
        <v>79</v>
      </c>
      <c r="B31" s="14"/>
      <c r="C31" s="15">
        <f>SUM(D31:P31)</f>
        <v>140597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f>16250+124347</f>
        <v>140597</v>
      </c>
      <c r="Q31" s="13"/>
      <c r="R31" s="5"/>
      <c r="S31" s="5"/>
    </row>
    <row r="32" spans="1:19" ht="25.5" customHeight="1">
      <c r="A32" s="15" t="s">
        <v>56</v>
      </c>
      <c r="B32" s="14" t="s">
        <v>8</v>
      </c>
      <c r="C32" s="15">
        <f>SUM(D32:P32)</f>
        <v>140000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9">
        <v>140000</v>
      </c>
      <c r="Q32" s="13"/>
      <c r="R32" s="5"/>
      <c r="S32" s="5"/>
    </row>
    <row r="33" spans="1:19" ht="12.75">
      <c r="A33" s="13" t="s">
        <v>10</v>
      </c>
      <c r="B33" s="14" t="s">
        <v>8</v>
      </c>
      <c r="C33" s="15">
        <f>D33+E33+F33+G33+H33+I33+P33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5"/>
      <c r="S33" s="5"/>
    </row>
    <row r="34" spans="1:19" ht="25.5">
      <c r="A34" s="13" t="s">
        <v>14</v>
      </c>
      <c r="B34" s="14" t="s">
        <v>8</v>
      </c>
      <c r="C34" s="15">
        <f>D34+E34+F34+G34+H34+I34+P34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5"/>
      <c r="S34" s="5"/>
    </row>
    <row r="35" spans="1:19" ht="25.5">
      <c r="A35" s="13" t="s">
        <v>15</v>
      </c>
      <c r="B35" s="14"/>
      <c r="C35" s="15">
        <f>D35+E35+F35+G35+H35+I35+P35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5"/>
      <c r="S35" s="5"/>
    </row>
    <row r="36" spans="1:19" ht="12.75">
      <c r="A36" s="13" t="s">
        <v>16</v>
      </c>
      <c r="B36" s="14" t="s">
        <v>8</v>
      </c>
      <c r="C36" s="15">
        <f>D36+E36+F36+G36+H36+I36+P36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5"/>
      <c r="S36" s="5"/>
    </row>
    <row r="37" spans="1:19" ht="12.75">
      <c r="A37" s="15" t="s">
        <v>17</v>
      </c>
      <c r="B37" s="14">
        <v>900</v>
      </c>
      <c r="C37" s="15">
        <f>SUM(D37:P37)</f>
        <v>29534461</v>
      </c>
      <c r="D37" s="15">
        <f aca="true" t="shared" si="2" ref="D37:Q37">D40+D45+D56+D59+D62+D63</f>
        <v>1518500</v>
      </c>
      <c r="E37" s="15">
        <f t="shared" si="2"/>
        <v>19058500</v>
      </c>
      <c r="F37" s="15">
        <f t="shared" si="2"/>
        <v>378000</v>
      </c>
      <c r="G37" s="15">
        <f t="shared" si="2"/>
        <v>366100</v>
      </c>
      <c r="H37" s="15">
        <f t="shared" si="2"/>
        <v>67400</v>
      </c>
      <c r="I37" s="15">
        <f t="shared" si="2"/>
        <v>944500</v>
      </c>
      <c r="J37" s="15">
        <f t="shared" si="2"/>
        <v>81508</v>
      </c>
      <c r="K37" s="15">
        <f t="shared" si="2"/>
        <v>8151</v>
      </c>
      <c r="L37" s="34">
        <f t="shared" si="2"/>
        <v>5000000</v>
      </c>
      <c r="M37" s="34">
        <f t="shared" si="2"/>
        <v>64285</v>
      </c>
      <c r="N37" s="34">
        <f t="shared" si="2"/>
        <v>89730</v>
      </c>
      <c r="O37" s="34">
        <f t="shared" si="2"/>
        <v>16190</v>
      </c>
      <c r="P37" s="15">
        <f t="shared" si="2"/>
        <v>1941597</v>
      </c>
      <c r="Q37" s="15">
        <f t="shared" si="2"/>
        <v>0</v>
      </c>
      <c r="R37" s="5"/>
      <c r="S37" s="5"/>
    </row>
    <row r="38" spans="1:19" ht="12.75">
      <c r="A38" s="13" t="s">
        <v>10</v>
      </c>
      <c r="B38" s="14"/>
      <c r="C38" s="15">
        <f>D38+E38+F38+G38+H38+I38+P38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5"/>
      <c r="S38" s="5"/>
    </row>
    <row r="39" spans="1:19" ht="25.5">
      <c r="A39" s="13" t="s">
        <v>18</v>
      </c>
      <c r="B39" s="14"/>
      <c r="C39" s="15">
        <f>D39+E39+F39+G39+H39+I39+P39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5"/>
      <c r="S39" s="5"/>
    </row>
    <row r="40" spans="1:19" ht="12.75">
      <c r="A40" s="13" t="s">
        <v>19</v>
      </c>
      <c r="B40" s="14">
        <v>210</v>
      </c>
      <c r="C40" s="15">
        <f>SUM(D40:P40)</f>
        <v>19802600</v>
      </c>
      <c r="D40" s="16">
        <f aca="true" t="shared" si="3" ref="D40:K40">D42+D43+D44</f>
        <v>0</v>
      </c>
      <c r="E40" s="16">
        <f t="shared" si="3"/>
        <v>19058500</v>
      </c>
      <c r="F40" s="15">
        <f t="shared" si="3"/>
        <v>378000</v>
      </c>
      <c r="G40" s="15">
        <f t="shared" si="3"/>
        <v>366100</v>
      </c>
      <c r="H40" s="15">
        <f t="shared" si="3"/>
        <v>0</v>
      </c>
      <c r="I40" s="15">
        <f t="shared" si="3"/>
        <v>0</v>
      </c>
      <c r="J40" s="15">
        <f t="shared" si="3"/>
        <v>0</v>
      </c>
      <c r="K40" s="15">
        <f t="shared" si="3"/>
        <v>0</v>
      </c>
      <c r="L40" s="15"/>
      <c r="M40" s="15"/>
      <c r="N40" s="15"/>
      <c r="O40" s="15"/>
      <c r="P40" s="15">
        <f>P42+P43+P44</f>
        <v>0</v>
      </c>
      <c r="Q40" s="15">
        <f>Q42+Q43+Q44</f>
        <v>0</v>
      </c>
      <c r="R40" s="5"/>
      <c r="S40" s="5"/>
    </row>
    <row r="41" spans="1:19" ht="12.75">
      <c r="A41" s="13" t="s">
        <v>20</v>
      </c>
      <c r="B41" s="14"/>
      <c r="C41" s="15">
        <f>D41+E41+F41+G41+H41+I41+P41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5"/>
      <c r="S41" s="5"/>
    </row>
    <row r="42" spans="1:19" ht="12.75">
      <c r="A42" s="13" t="s">
        <v>21</v>
      </c>
      <c r="B42" s="14">
        <v>211</v>
      </c>
      <c r="C42" s="15">
        <f aca="true" t="shared" si="4" ref="C42:C70">SUM(D42:P42)</f>
        <v>15159600</v>
      </c>
      <c r="D42" s="13"/>
      <c r="E42" s="13">
        <v>14596400</v>
      </c>
      <c r="F42" s="13">
        <v>281700</v>
      </c>
      <c r="G42" s="13">
        <v>281500</v>
      </c>
      <c r="H42" s="13"/>
      <c r="I42" s="13"/>
      <c r="J42" s="13"/>
      <c r="K42" s="13"/>
      <c r="L42" s="13"/>
      <c r="M42" s="13"/>
      <c r="N42" s="13"/>
      <c r="O42" s="13"/>
      <c r="P42" s="19"/>
      <c r="Q42" s="13"/>
      <c r="R42" s="5"/>
      <c r="S42" s="5"/>
    </row>
    <row r="43" spans="1:19" ht="12.75">
      <c r="A43" s="13" t="s">
        <v>22</v>
      </c>
      <c r="B43" s="14">
        <v>212</v>
      </c>
      <c r="C43" s="15">
        <f t="shared" si="4"/>
        <v>54000</v>
      </c>
      <c r="D43" s="17"/>
      <c r="E43" s="19">
        <v>54000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  <c r="Q43" s="13"/>
      <c r="R43" s="5"/>
      <c r="S43" s="5"/>
    </row>
    <row r="44" spans="1:19" ht="25.5">
      <c r="A44" s="13" t="s">
        <v>23</v>
      </c>
      <c r="B44" s="14">
        <v>213</v>
      </c>
      <c r="C44" s="15">
        <f t="shared" si="4"/>
        <v>4589000</v>
      </c>
      <c r="D44" s="13"/>
      <c r="E44" s="13">
        <v>4408100</v>
      </c>
      <c r="F44" s="13">
        <v>96300</v>
      </c>
      <c r="G44" s="13">
        <v>84600</v>
      </c>
      <c r="H44" s="13"/>
      <c r="I44" s="13"/>
      <c r="J44" s="13"/>
      <c r="K44" s="13"/>
      <c r="L44" s="13"/>
      <c r="M44" s="13"/>
      <c r="N44" s="13"/>
      <c r="O44" s="13"/>
      <c r="P44" s="19"/>
      <c r="Q44" s="13"/>
      <c r="R44" s="5"/>
      <c r="S44" s="5"/>
    </row>
    <row r="45" spans="1:19" ht="12.75">
      <c r="A45" s="13" t="s">
        <v>24</v>
      </c>
      <c r="B45" s="14">
        <v>220</v>
      </c>
      <c r="C45" s="15">
        <f t="shared" si="4"/>
        <v>6800926.25</v>
      </c>
      <c r="D45" s="16">
        <f aca="true" t="shared" si="5" ref="D45:O45">D47+D48+D49+D52+D53+D54</f>
        <v>1406500</v>
      </c>
      <c r="E45" s="16">
        <f t="shared" si="5"/>
        <v>0</v>
      </c>
      <c r="F45" s="16">
        <f t="shared" si="5"/>
        <v>0</v>
      </c>
      <c r="G45" s="16">
        <f t="shared" si="5"/>
        <v>0</v>
      </c>
      <c r="H45" s="16">
        <f t="shared" si="5"/>
        <v>0</v>
      </c>
      <c r="I45" s="16">
        <f t="shared" si="5"/>
        <v>0</v>
      </c>
      <c r="J45" s="16">
        <f t="shared" si="5"/>
        <v>81508</v>
      </c>
      <c r="K45" s="16">
        <f t="shared" si="5"/>
        <v>8151</v>
      </c>
      <c r="L45" s="36">
        <f t="shared" si="5"/>
        <v>5000000</v>
      </c>
      <c r="M45" s="36">
        <f t="shared" si="5"/>
        <v>64285</v>
      </c>
      <c r="N45" s="36">
        <f t="shared" si="5"/>
        <v>0</v>
      </c>
      <c r="O45" s="36">
        <f t="shared" si="5"/>
        <v>16190</v>
      </c>
      <c r="P45" s="43">
        <f>P47+P48+P49+P52+P53+P54</f>
        <v>224292.25</v>
      </c>
      <c r="Q45" s="16">
        <f>Q47+Q48+Q49+Q52+Q53+Q54</f>
        <v>0</v>
      </c>
      <c r="R45" s="5"/>
      <c r="S45" s="5"/>
    </row>
    <row r="46" spans="1:19" ht="12.75">
      <c r="A46" s="13" t="s">
        <v>20</v>
      </c>
      <c r="B46" s="14"/>
      <c r="C46" s="15">
        <f t="shared" si="4"/>
        <v>0</v>
      </c>
      <c r="D46" s="13"/>
      <c r="E46" s="13"/>
      <c r="F46" s="13"/>
      <c r="G46" s="13"/>
      <c r="H46" s="13"/>
      <c r="I46" s="13"/>
      <c r="J46" s="13"/>
      <c r="K46" s="13"/>
      <c r="L46" s="35"/>
      <c r="M46" s="35"/>
      <c r="N46" s="35"/>
      <c r="O46" s="35"/>
      <c r="P46" s="13"/>
      <c r="Q46" s="13"/>
      <c r="R46" s="5"/>
      <c r="S46" s="5"/>
    </row>
    <row r="47" spans="1:19" ht="12.75">
      <c r="A47" s="13" t="s">
        <v>25</v>
      </c>
      <c r="B47" s="14">
        <v>221</v>
      </c>
      <c r="C47" s="15">
        <f t="shared" si="4"/>
        <v>111659</v>
      </c>
      <c r="D47" s="19">
        <v>22000</v>
      </c>
      <c r="E47" s="17"/>
      <c r="F47" s="17"/>
      <c r="G47" s="17"/>
      <c r="H47" s="17"/>
      <c r="I47" s="17"/>
      <c r="J47" s="19">
        <v>81508</v>
      </c>
      <c r="K47" s="19">
        <v>8151</v>
      </c>
      <c r="L47" s="27"/>
      <c r="M47" s="27"/>
      <c r="N47" s="27"/>
      <c r="O47" s="27"/>
      <c r="P47" s="17"/>
      <c r="Q47" s="13"/>
      <c r="R47" s="5"/>
      <c r="S47" s="5"/>
    </row>
    <row r="48" spans="1:19" ht="12.75">
      <c r="A48" s="13" t="s">
        <v>26</v>
      </c>
      <c r="B48" s="14">
        <v>222</v>
      </c>
      <c r="C48" s="15">
        <f t="shared" si="4"/>
        <v>6000</v>
      </c>
      <c r="D48" s="19">
        <v>6000</v>
      </c>
      <c r="E48" s="13"/>
      <c r="F48" s="13"/>
      <c r="G48" s="13"/>
      <c r="H48" s="13"/>
      <c r="I48" s="13"/>
      <c r="J48" s="13"/>
      <c r="K48" s="13"/>
      <c r="L48" s="35"/>
      <c r="M48" s="35"/>
      <c r="N48" s="35"/>
      <c r="O48" s="35"/>
      <c r="P48" s="13"/>
      <c r="Q48" s="13"/>
      <c r="R48" s="5"/>
      <c r="S48" s="5"/>
    </row>
    <row r="49" spans="1:19" ht="12.75">
      <c r="A49" s="13" t="s">
        <v>27</v>
      </c>
      <c r="B49" s="14">
        <v>223</v>
      </c>
      <c r="C49" s="15">
        <f t="shared" si="4"/>
        <v>1123100</v>
      </c>
      <c r="D49" s="18">
        <f aca="true" t="shared" si="6" ref="D49:J49">D50+D51</f>
        <v>1123100</v>
      </c>
      <c r="E49" s="18">
        <f t="shared" si="6"/>
        <v>0</v>
      </c>
      <c r="F49" s="18">
        <f t="shared" si="6"/>
        <v>0</v>
      </c>
      <c r="G49" s="18">
        <f t="shared" si="6"/>
        <v>0</v>
      </c>
      <c r="H49" s="18">
        <f t="shared" si="6"/>
        <v>0</v>
      </c>
      <c r="I49" s="18">
        <f t="shared" si="6"/>
        <v>0</v>
      </c>
      <c r="J49" s="18">
        <f t="shared" si="6"/>
        <v>0</v>
      </c>
      <c r="K49" s="18"/>
      <c r="L49" s="37"/>
      <c r="M49" s="37"/>
      <c r="N49" s="37"/>
      <c r="O49" s="37"/>
      <c r="P49" s="18">
        <f>P50+P51</f>
        <v>0</v>
      </c>
      <c r="Q49" s="18">
        <f>Q50+Q51</f>
        <v>0</v>
      </c>
      <c r="R49" s="5"/>
      <c r="S49" s="5"/>
    </row>
    <row r="50" spans="1:19" ht="25.5">
      <c r="A50" s="13"/>
      <c r="B50" s="14" t="s">
        <v>28</v>
      </c>
      <c r="C50" s="15">
        <f t="shared" si="4"/>
        <v>772600</v>
      </c>
      <c r="D50" s="13">
        <v>772600</v>
      </c>
      <c r="E50" s="13"/>
      <c r="F50" s="13"/>
      <c r="G50" s="13"/>
      <c r="H50" s="13"/>
      <c r="I50" s="13"/>
      <c r="J50" s="13"/>
      <c r="K50" s="13"/>
      <c r="L50" s="35"/>
      <c r="M50" s="35"/>
      <c r="N50" s="35"/>
      <c r="O50" s="35"/>
      <c r="P50" s="13"/>
      <c r="Q50" s="13"/>
      <c r="R50" s="5"/>
      <c r="S50" s="5"/>
    </row>
    <row r="51" spans="1:19" ht="25.5">
      <c r="A51" s="13"/>
      <c r="B51" s="14" t="s">
        <v>29</v>
      </c>
      <c r="C51" s="15">
        <f t="shared" si="4"/>
        <v>350500</v>
      </c>
      <c r="D51" s="13">
        <v>350500</v>
      </c>
      <c r="E51" s="13"/>
      <c r="F51" s="13"/>
      <c r="G51" s="13"/>
      <c r="H51" s="13"/>
      <c r="I51" s="13"/>
      <c r="J51" s="13"/>
      <c r="K51" s="13"/>
      <c r="L51" s="35"/>
      <c r="M51" s="35"/>
      <c r="N51" s="35"/>
      <c r="O51" s="35"/>
      <c r="P51" s="13"/>
      <c r="Q51" s="13"/>
      <c r="R51" s="5"/>
      <c r="S51" s="5"/>
    </row>
    <row r="52" spans="1:19" ht="25.5">
      <c r="A52" s="13" t="s">
        <v>30</v>
      </c>
      <c r="B52" s="14">
        <v>224</v>
      </c>
      <c r="C52" s="15">
        <f t="shared" si="4"/>
        <v>0</v>
      </c>
      <c r="D52" s="13"/>
      <c r="E52" s="13"/>
      <c r="F52" s="13"/>
      <c r="G52" s="13"/>
      <c r="H52" s="13"/>
      <c r="I52" s="13"/>
      <c r="J52" s="13"/>
      <c r="K52" s="13"/>
      <c r="L52" s="35"/>
      <c r="M52" s="35"/>
      <c r="N52" s="35"/>
      <c r="O52" s="35"/>
      <c r="P52" s="13"/>
      <c r="Q52" s="13"/>
      <c r="R52" s="5"/>
      <c r="S52" s="5"/>
    </row>
    <row r="53" spans="1:19" ht="25.5">
      <c r="A53" s="13" t="s">
        <v>31</v>
      </c>
      <c r="B53" s="14">
        <v>225</v>
      </c>
      <c r="C53" s="15">
        <f t="shared" si="4"/>
        <v>5204185</v>
      </c>
      <c r="D53" s="19">
        <v>132000</v>
      </c>
      <c r="E53" s="17"/>
      <c r="F53" s="19"/>
      <c r="G53" s="19"/>
      <c r="H53" s="19"/>
      <c r="I53" s="19"/>
      <c r="J53" s="19"/>
      <c r="K53" s="19"/>
      <c r="L53" s="27">
        <v>5000000</v>
      </c>
      <c r="M53" s="27">
        <f>7500+56785</f>
        <v>64285</v>
      </c>
      <c r="N53" s="27"/>
      <c r="O53" s="27"/>
      <c r="P53" s="19">
        <f>7900</f>
        <v>7900</v>
      </c>
      <c r="Q53" s="13"/>
      <c r="R53" s="5"/>
      <c r="S53" s="5"/>
    </row>
    <row r="54" spans="1:19" ht="12.75">
      <c r="A54" s="13" t="s">
        <v>32</v>
      </c>
      <c r="B54" s="14">
        <v>226</v>
      </c>
      <c r="C54" s="15">
        <f t="shared" si="4"/>
        <v>355982.25</v>
      </c>
      <c r="D54" s="19">
        <v>123400</v>
      </c>
      <c r="E54" s="17"/>
      <c r="F54" s="19"/>
      <c r="G54" s="19"/>
      <c r="H54" s="19"/>
      <c r="I54" s="19"/>
      <c r="J54" s="19"/>
      <c r="K54" s="19"/>
      <c r="L54" s="27"/>
      <c r="M54" s="27"/>
      <c r="N54" s="27"/>
      <c r="O54" s="27">
        <v>16190</v>
      </c>
      <c r="P54" s="42">
        <f>140000+50000+2567.25+23825</f>
        <v>216392.25</v>
      </c>
      <c r="Q54" s="13"/>
      <c r="R54" s="5"/>
      <c r="S54" s="5"/>
    </row>
    <row r="55" spans="1:19" ht="25.5">
      <c r="A55" s="13" t="s">
        <v>33</v>
      </c>
      <c r="B55" s="14"/>
      <c r="C55" s="15">
        <f t="shared" si="4"/>
        <v>0</v>
      </c>
      <c r="D55" s="1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5"/>
      <c r="S55" s="5"/>
    </row>
    <row r="56" spans="1:19" ht="12.75">
      <c r="A56" s="13" t="s">
        <v>34</v>
      </c>
      <c r="B56" s="14">
        <v>240</v>
      </c>
      <c r="C56" s="15">
        <f t="shared" si="4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5"/>
      <c r="S56" s="5"/>
    </row>
    <row r="57" spans="1:19" ht="12.75">
      <c r="A57" s="13" t="s">
        <v>20</v>
      </c>
      <c r="B57" s="14"/>
      <c r="C57" s="15">
        <f t="shared" si="4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5"/>
      <c r="S57" s="5"/>
    </row>
    <row r="58" spans="1:19" ht="38.25">
      <c r="A58" s="13" t="s">
        <v>35</v>
      </c>
      <c r="B58" s="14">
        <v>241</v>
      </c>
      <c r="C58" s="15">
        <f t="shared" si="4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5"/>
      <c r="S58" s="5"/>
    </row>
    <row r="59" spans="1:19" ht="12.75">
      <c r="A59" s="13" t="s">
        <v>36</v>
      </c>
      <c r="B59" s="14">
        <v>260</v>
      </c>
      <c r="C59" s="15">
        <f t="shared" si="4"/>
        <v>0</v>
      </c>
      <c r="D59" s="13">
        <f aca="true" t="shared" si="7" ref="D59:I59">D61</f>
        <v>0</v>
      </c>
      <c r="E59" s="13">
        <f t="shared" si="7"/>
        <v>0</v>
      </c>
      <c r="F59" s="13">
        <f t="shared" si="7"/>
        <v>0</v>
      </c>
      <c r="G59" s="13">
        <f t="shared" si="7"/>
        <v>0</v>
      </c>
      <c r="H59" s="13">
        <f t="shared" si="7"/>
        <v>0</v>
      </c>
      <c r="I59" s="13">
        <f t="shared" si="7"/>
        <v>0</v>
      </c>
      <c r="J59" s="13"/>
      <c r="K59" s="13"/>
      <c r="L59" s="13"/>
      <c r="M59" s="13"/>
      <c r="N59" s="13"/>
      <c r="O59" s="13"/>
      <c r="P59" s="13">
        <f>P61</f>
        <v>0</v>
      </c>
      <c r="Q59" s="13">
        <f>Q61</f>
        <v>0</v>
      </c>
      <c r="R59" s="5"/>
      <c r="S59" s="5"/>
    </row>
    <row r="60" spans="1:19" ht="12.75">
      <c r="A60" s="13" t="s">
        <v>20</v>
      </c>
      <c r="B60" s="14"/>
      <c r="C60" s="15">
        <f t="shared" si="4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5"/>
      <c r="S60" s="5"/>
    </row>
    <row r="61" spans="1:19" ht="25.5">
      <c r="A61" s="13" t="s">
        <v>37</v>
      </c>
      <c r="B61" s="14">
        <v>262</v>
      </c>
      <c r="C61" s="15">
        <f t="shared" si="4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5"/>
      <c r="S61" s="5"/>
    </row>
    <row r="62" spans="1:19" ht="12.75">
      <c r="A62" s="13" t="s">
        <v>38</v>
      </c>
      <c r="B62" s="14">
        <v>290</v>
      </c>
      <c r="C62" s="15">
        <f t="shared" si="4"/>
        <v>112500</v>
      </c>
      <c r="D62" s="19">
        <v>110000</v>
      </c>
      <c r="E62" s="17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>1250+1250</f>
        <v>2500</v>
      </c>
      <c r="Q62" s="13"/>
      <c r="R62" s="5"/>
      <c r="S62" s="5"/>
    </row>
    <row r="63" spans="1:19" ht="25.5">
      <c r="A63" s="13" t="s">
        <v>39</v>
      </c>
      <c r="B63" s="14">
        <v>300</v>
      </c>
      <c r="C63" s="15">
        <f t="shared" si="4"/>
        <v>2818434.75</v>
      </c>
      <c r="D63" s="16">
        <f aca="true" t="shared" si="8" ref="D63:Q63">D65+D66</f>
        <v>2000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67400</v>
      </c>
      <c r="I63" s="16">
        <f t="shared" si="8"/>
        <v>944500</v>
      </c>
      <c r="J63" s="16">
        <f t="shared" si="8"/>
        <v>0</v>
      </c>
      <c r="K63" s="16">
        <f t="shared" si="8"/>
        <v>0</v>
      </c>
      <c r="L63" s="16">
        <f t="shared" si="8"/>
        <v>0</v>
      </c>
      <c r="M63" s="16">
        <f t="shared" si="8"/>
        <v>0</v>
      </c>
      <c r="N63" s="16">
        <f t="shared" si="8"/>
        <v>89730</v>
      </c>
      <c r="O63" s="16"/>
      <c r="P63" s="43">
        <f t="shared" si="8"/>
        <v>1714804.75</v>
      </c>
      <c r="Q63" s="16">
        <f t="shared" si="8"/>
        <v>0</v>
      </c>
      <c r="R63" s="5"/>
      <c r="S63" s="5"/>
    </row>
    <row r="64" spans="1:19" ht="12.75">
      <c r="A64" s="13" t="s">
        <v>20</v>
      </c>
      <c r="B64" s="14"/>
      <c r="C64" s="15">
        <f t="shared" si="4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5"/>
      <c r="S64" s="5"/>
    </row>
    <row r="65" spans="1:19" ht="25.5">
      <c r="A65" s="13" t="s">
        <v>40</v>
      </c>
      <c r="B65" s="14">
        <v>310</v>
      </c>
      <c r="C65" s="15">
        <f t="shared" si="4"/>
        <v>36000</v>
      </c>
      <c r="D65" s="13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42">
        <v>36000</v>
      </c>
      <c r="Q65" s="13"/>
      <c r="R65" s="5"/>
      <c r="S65" s="5"/>
    </row>
    <row r="66" spans="1:19" ht="25.5">
      <c r="A66" s="13" t="s">
        <v>41</v>
      </c>
      <c r="B66" s="14">
        <v>340</v>
      </c>
      <c r="C66" s="15">
        <f t="shared" si="4"/>
        <v>2782434.75</v>
      </c>
      <c r="D66" s="13">
        <f aca="true" t="shared" si="9" ref="D66:Q66">D67+D68+D69+D70</f>
        <v>2000</v>
      </c>
      <c r="E66" s="13">
        <f t="shared" si="9"/>
        <v>0</v>
      </c>
      <c r="F66" s="13">
        <f t="shared" si="9"/>
        <v>0</v>
      </c>
      <c r="G66" s="13">
        <f t="shared" si="9"/>
        <v>0</v>
      </c>
      <c r="H66" s="13">
        <f t="shared" si="9"/>
        <v>67400</v>
      </c>
      <c r="I66" s="13">
        <f t="shared" si="9"/>
        <v>944500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89730</v>
      </c>
      <c r="O66" s="13"/>
      <c r="P66" s="44">
        <f t="shared" si="9"/>
        <v>1678804.75</v>
      </c>
      <c r="Q66" s="13">
        <f t="shared" si="9"/>
        <v>0</v>
      </c>
      <c r="R66" s="5"/>
      <c r="S66" s="5"/>
    </row>
    <row r="67" spans="1:19" ht="25.5">
      <c r="A67" s="13" t="s">
        <v>42</v>
      </c>
      <c r="B67" s="14" t="s">
        <v>43</v>
      </c>
      <c r="C67" s="15">
        <f t="shared" si="4"/>
        <v>2771742</v>
      </c>
      <c r="D67" s="13"/>
      <c r="E67" s="13"/>
      <c r="F67" s="13"/>
      <c r="G67" s="13"/>
      <c r="H67" s="13">
        <v>67400</v>
      </c>
      <c r="I67" s="13">
        <v>944500</v>
      </c>
      <c r="J67" s="13"/>
      <c r="K67" s="13"/>
      <c r="L67" s="13"/>
      <c r="M67" s="13"/>
      <c r="N67" s="13">
        <v>89730</v>
      </c>
      <c r="O67" s="13"/>
      <c r="P67" s="44">
        <f>1575000+2691+92421</f>
        <v>1670112</v>
      </c>
      <c r="Q67" s="13"/>
      <c r="R67" s="5"/>
      <c r="S67" s="5"/>
    </row>
    <row r="68" spans="1:19" ht="25.5">
      <c r="A68" s="13" t="s">
        <v>44</v>
      </c>
      <c r="B68" s="14" t="s">
        <v>45</v>
      </c>
      <c r="C68" s="15">
        <f t="shared" si="4"/>
        <v>5323</v>
      </c>
      <c r="D68" s="13">
        <v>2000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44">
        <f>1118+2205</f>
        <v>3323</v>
      </c>
      <c r="Q68" s="13"/>
      <c r="R68" s="5"/>
      <c r="S68" s="5"/>
    </row>
    <row r="69" spans="1:19" ht="25.5">
      <c r="A69" s="13" t="s">
        <v>46</v>
      </c>
      <c r="B69" s="14" t="s">
        <v>47</v>
      </c>
      <c r="C69" s="15">
        <f t="shared" si="4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44"/>
      <c r="Q69" s="13"/>
      <c r="R69" s="5"/>
      <c r="S69" s="5"/>
    </row>
    <row r="70" spans="1:19" ht="25.5">
      <c r="A70" s="13" t="s">
        <v>48</v>
      </c>
      <c r="B70" s="14" t="s">
        <v>49</v>
      </c>
      <c r="C70" s="15">
        <f t="shared" si="4"/>
        <v>5369.75</v>
      </c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44">
        <f>3291+2078.75</f>
        <v>5369.75</v>
      </c>
      <c r="Q70" s="13"/>
      <c r="R70" s="5"/>
      <c r="S70" s="5"/>
    </row>
    <row r="71" spans="1:19" ht="12.75">
      <c r="A71" s="20"/>
      <c r="B71" s="21"/>
      <c r="C71" s="20"/>
      <c r="D71" s="20"/>
      <c r="E71" s="20"/>
      <c r="F71" s="20"/>
      <c r="G71" s="20"/>
      <c r="H71" s="22" t="s">
        <v>51</v>
      </c>
      <c r="I71" s="23"/>
      <c r="J71" s="24"/>
      <c r="K71" s="24"/>
      <c r="L71" s="20"/>
      <c r="M71" s="20"/>
      <c r="N71" s="20"/>
      <c r="O71" s="20"/>
      <c r="P71" s="20"/>
      <c r="Q71" s="20"/>
      <c r="R71" s="5"/>
      <c r="S71" s="5"/>
    </row>
    <row r="72" spans="1:19" ht="15" customHeight="1">
      <c r="A72" s="22" t="s">
        <v>63</v>
      </c>
      <c r="B72" s="23"/>
      <c r="C72" s="24"/>
      <c r="D72" s="71" t="s">
        <v>59</v>
      </c>
      <c r="E72" s="71"/>
      <c r="F72" s="24"/>
      <c r="G72" s="24"/>
      <c r="H72" s="22" t="s">
        <v>81</v>
      </c>
      <c r="I72" s="23"/>
      <c r="L72" s="24"/>
      <c r="M72" s="71" t="s">
        <v>60</v>
      </c>
      <c r="N72" s="71"/>
      <c r="O72" s="71"/>
      <c r="P72" s="71"/>
      <c r="Q72" s="24"/>
      <c r="R72" s="5"/>
      <c r="S72" s="5"/>
    </row>
    <row r="73" spans="1:19" ht="12.75">
      <c r="A73" s="22" t="s">
        <v>50</v>
      </c>
      <c r="B73" s="23"/>
      <c r="C73" s="24"/>
      <c r="D73" s="24"/>
      <c r="E73" s="24"/>
      <c r="F73" s="24"/>
      <c r="G73" s="24"/>
      <c r="H73" s="22" t="s">
        <v>52</v>
      </c>
      <c r="I73" s="23"/>
      <c r="J73" s="24"/>
      <c r="K73" s="24"/>
      <c r="L73" s="24"/>
      <c r="M73" s="24"/>
      <c r="N73" s="24"/>
      <c r="O73" s="24"/>
      <c r="P73" s="24"/>
      <c r="Q73" s="24"/>
      <c r="R73" s="5"/>
      <c r="S73" s="5"/>
    </row>
    <row r="74" spans="1:19" ht="7.5" customHeight="1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5"/>
      <c r="S74" s="5"/>
    </row>
    <row r="75" spans="1:19" ht="12.75">
      <c r="A75" s="5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75">
      <c r="A76" s="5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75">
      <c r="A77" s="5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D4E" sheet="1" objects="1" scenarios="1"/>
  <mergeCells count="9">
    <mergeCell ref="L3:P3"/>
    <mergeCell ref="C6:C8"/>
    <mergeCell ref="D72:E72"/>
    <mergeCell ref="A4:D4"/>
    <mergeCell ref="E6:Q6"/>
    <mergeCell ref="D7:P7"/>
    <mergeCell ref="B6:B8"/>
    <mergeCell ref="A6:A8"/>
    <mergeCell ref="M72:P7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6" r:id="rId1"/>
  <rowBreaks count="1" manualBreakCount="1">
    <brk id="2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76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7" sqref="R7"/>
    </sheetView>
  </sheetViews>
  <sheetFormatPr defaultColWidth="9.00390625" defaultRowHeight="12.75"/>
  <cols>
    <col min="1" max="1" width="32.75390625" style="0" customWidth="1"/>
    <col min="2" max="2" width="8.375" style="2" customWidth="1"/>
    <col min="3" max="3" width="9.875" style="0" customWidth="1"/>
    <col min="4" max="4" width="8.25390625" style="0" customWidth="1"/>
    <col min="6" max="6" width="7.00390625" style="0" customWidth="1"/>
    <col min="7" max="7" width="7.75390625" style="0" customWidth="1"/>
    <col min="8" max="8" width="6.375" style="0" customWidth="1"/>
    <col min="9" max="9" width="7.125" style="0" customWidth="1"/>
    <col min="10" max="10" width="6.375" style="0" customWidth="1"/>
    <col min="11" max="11" width="5.375" style="0" customWidth="1"/>
    <col min="12" max="12" width="9.25390625" style="0" customWidth="1"/>
    <col min="13" max="13" width="5.75390625" style="0" customWidth="1"/>
    <col min="14" max="14" width="7.125" style="0" customWidth="1"/>
    <col min="15" max="15" width="10.75390625" style="0" customWidth="1"/>
    <col min="16" max="16" width="4.75390625" style="0" hidden="1" customWidth="1"/>
  </cols>
  <sheetData>
    <row r="1" ht="15.75">
      <c r="A1" s="1" t="s">
        <v>0</v>
      </c>
    </row>
    <row r="2" ht="12.75">
      <c r="B2" s="2" t="s">
        <v>57</v>
      </c>
    </row>
    <row r="3" spans="1:18" ht="15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69" t="s">
        <v>82</v>
      </c>
      <c r="M3" s="69"/>
      <c r="N3" s="69"/>
      <c r="O3" s="69"/>
      <c r="P3" s="5"/>
      <c r="Q3" s="5"/>
      <c r="R3" s="5"/>
    </row>
    <row r="4" spans="1:18" ht="16.5" customHeight="1">
      <c r="A4" s="72" t="s">
        <v>2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0.25" customHeight="1">
      <c r="A6" s="70" t="s">
        <v>3</v>
      </c>
      <c r="B6" s="77" t="s">
        <v>80</v>
      </c>
      <c r="C6" s="70" t="s">
        <v>4</v>
      </c>
      <c r="D6" s="9"/>
      <c r="E6" s="70" t="s">
        <v>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</row>
    <row r="7" spans="1:18" ht="45" customHeight="1">
      <c r="A7" s="70"/>
      <c r="B7" s="77"/>
      <c r="C7" s="70"/>
      <c r="D7" s="73" t="s">
        <v>68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0" t="s">
        <v>6</v>
      </c>
      <c r="Q7" s="5"/>
      <c r="R7" s="5"/>
    </row>
    <row r="8" spans="1:18" ht="34.5" customHeight="1">
      <c r="A8" s="70"/>
      <c r="B8" s="77"/>
      <c r="C8" s="70"/>
      <c r="D8" s="38" t="s">
        <v>76</v>
      </c>
      <c r="E8" s="9">
        <v>307</v>
      </c>
      <c r="F8" s="9" t="s">
        <v>53</v>
      </c>
      <c r="G8" s="9" t="s">
        <v>54</v>
      </c>
      <c r="H8" s="9">
        <v>402</v>
      </c>
      <c r="I8" s="9">
        <v>341</v>
      </c>
      <c r="J8" s="9">
        <v>704</v>
      </c>
      <c r="K8" s="9">
        <v>403</v>
      </c>
      <c r="L8" s="9">
        <v>714</v>
      </c>
      <c r="M8" s="9">
        <v>444</v>
      </c>
      <c r="N8" s="38" t="s">
        <v>77</v>
      </c>
      <c r="O8" s="9">
        <v>500</v>
      </c>
      <c r="P8" s="10"/>
      <c r="Q8" s="5"/>
      <c r="R8" s="5"/>
    </row>
    <row r="9" spans="1:18" ht="25.5">
      <c r="A9" s="11" t="s">
        <v>7</v>
      </c>
      <c r="B9" s="12" t="s">
        <v>8</v>
      </c>
      <c r="C9" s="39">
        <f>D9+E9+F9+G9+H9+I9+O9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ht="12.75">
      <c r="A10" s="15" t="s">
        <v>9</v>
      </c>
      <c r="B10" s="14" t="s">
        <v>8</v>
      </c>
      <c r="C10" s="15">
        <f>SUM(D10:O10)</f>
        <v>29461486</v>
      </c>
      <c r="D10" s="15">
        <f>D12+D25+D29+D31</f>
        <v>1518500</v>
      </c>
      <c r="E10" s="15">
        <f>E14+E25+E29+E31</f>
        <v>19058500</v>
      </c>
      <c r="F10" s="15">
        <f>F14+F25+F29+F31</f>
        <v>378000</v>
      </c>
      <c r="G10" s="15">
        <f>G12+G25+G29+G31</f>
        <v>366100</v>
      </c>
      <c r="H10" s="15">
        <f>H14+H25+H29+H31+H16</f>
        <v>67400</v>
      </c>
      <c r="I10" s="15">
        <f>I14+I25+I29+I31</f>
        <v>944500</v>
      </c>
      <c r="J10" s="15">
        <f>J14+J25+J29+J31+J16</f>
        <v>81508</v>
      </c>
      <c r="K10" s="15">
        <f>K14+K25+K29+K31+K16</f>
        <v>8151</v>
      </c>
      <c r="L10" s="34">
        <f>L14+L25+L29+L31+L16</f>
        <v>5000000</v>
      </c>
      <c r="M10" s="34">
        <f>M14+M25+M29+M31+M16</f>
        <v>7500</v>
      </c>
      <c r="N10" s="34">
        <f>N14+N25+N29+N31+N16+N22</f>
        <v>89730</v>
      </c>
      <c r="O10" s="15">
        <f>O14+O25+O29+O31+O30</f>
        <v>1941597</v>
      </c>
      <c r="P10" s="15">
        <f>P14+P25+P29+P31</f>
        <v>0</v>
      </c>
      <c r="Q10" s="5"/>
      <c r="R10" s="5"/>
    </row>
    <row r="11" spans="1:18" ht="12.75">
      <c r="A11" s="13" t="s">
        <v>10</v>
      </c>
      <c r="B11" s="14" t="s">
        <v>8</v>
      </c>
      <c r="C11" s="15">
        <f>D11+E11+F11+G11+H11+I11+O11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5"/>
      <c r="R11" s="5"/>
    </row>
    <row r="12" spans="1:18" s="32" customFormat="1" ht="25.5">
      <c r="A12" s="16" t="s">
        <v>72</v>
      </c>
      <c r="B12" s="30" t="s">
        <v>8</v>
      </c>
      <c r="C12" s="16">
        <f>SUM(D12:O12)</f>
        <v>22265600</v>
      </c>
      <c r="D12" s="16">
        <f>D14+D23</f>
        <v>1518500</v>
      </c>
      <c r="E12" s="16">
        <f>E14+E23</f>
        <v>19058500</v>
      </c>
      <c r="F12" s="16">
        <f>F14+F23</f>
        <v>378000</v>
      </c>
      <c r="G12" s="16">
        <f>G14+G23+G15</f>
        <v>366100</v>
      </c>
      <c r="H12" s="16"/>
      <c r="I12" s="16">
        <f>I14+I23</f>
        <v>944500</v>
      </c>
      <c r="J12" s="16"/>
      <c r="K12" s="16"/>
      <c r="L12" s="28"/>
      <c r="M12" s="28"/>
      <c r="N12" s="28"/>
      <c r="O12" s="16">
        <f>O14+O23</f>
        <v>0</v>
      </c>
      <c r="P12" s="16">
        <f>P14+P23</f>
        <v>0</v>
      </c>
      <c r="Q12" s="31"/>
      <c r="R12" s="31"/>
    </row>
    <row r="13" spans="1:18" ht="12.75">
      <c r="A13" s="13" t="s">
        <v>10</v>
      </c>
      <c r="B13" s="14"/>
      <c r="C13" s="15">
        <f>D13+E13+F13+G13+H13+I13+O13</f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5"/>
      <c r="R13" s="5"/>
    </row>
    <row r="14" spans="1:18" ht="25.5">
      <c r="A14" s="13" t="s">
        <v>55</v>
      </c>
      <c r="B14" s="14"/>
      <c r="C14" s="15">
        <f>SUM(D14:O14)</f>
        <v>21993500</v>
      </c>
      <c r="D14" s="13">
        <v>1518500</v>
      </c>
      <c r="E14" s="13">
        <v>19058500</v>
      </c>
      <c r="F14" s="13">
        <v>378000</v>
      </c>
      <c r="G14" s="13">
        <v>94000</v>
      </c>
      <c r="H14" s="13"/>
      <c r="I14" s="13">
        <v>944500</v>
      </c>
      <c r="J14" s="13"/>
      <c r="K14" s="13"/>
      <c r="L14" s="25"/>
      <c r="M14" s="25"/>
      <c r="N14" s="25"/>
      <c r="O14" s="13"/>
      <c r="P14" s="13"/>
      <c r="Q14" s="5"/>
      <c r="R14" s="5"/>
    </row>
    <row r="15" spans="1:18" ht="25.5">
      <c r="A15" s="13" t="s">
        <v>74</v>
      </c>
      <c r="B15" s="14"/>
      <c r="C15" s="15">
        <f>SUM(D15:O15)</f>
        <v>272100</v>
      </c>
      <c r="D15" s="13"/>
      <c r="E15" s="13"/>
      <c r="F15" s="13"/>
      <c r="G15" s="13">
        <v>272100</v>
      </c>
      <c r="H15" s="13"/>
      <c r="I15" s="13"/>
      <c r="J15" s="13"/>
      <c r="K15" s="13"/>
      <c r="L15" s="25"/>
      <c r="M15" s="25"/>
      <c r="N15" s="25"/>
      <c r="O15" s="13"/>
      <c r="P15" s="13"/>
      <c r="Q15" s="5"/>
      <c r="R15" s="5"/>
    </row>
    <row r="16" spans="1:18" s="32" customFormat="1" ht="12.75">
      <c r="A16" s="16" t="s">
        <v>71</v>
      </c>
      <c r="B16" s="30"/>
      <c r="C16" s="16">
        <f aca="true" t="shared" si="0" ref="C16:C22">SUM(D16:O16)</f>
        <v>5164559</v>
      </c>
      <c r="D16" s="16"/>
      <c r="E16" s="16"/>
      <c r="F16" s="16"/>
      <c r="G16" s="16"/>
      <c r="H16" s="16">
        <v>67400</v>
      </c>
      <c r="I16" s="16"/>
      <c r="J16" s="16">
        <f>J17+J18+J21</f>
        <v>81508</v>
      </c>
      <c r="K16" s="16">
        <f>K17+K18+K21</f>
        <v>8151</v>
      </c>
      <c r="L16" s="16">
        <v>5000000</v>
      </c>
      <c r="M16" s="41">
        <v>7500</v>
      </c>
      <c r="N16" s="33"/>
      <c r="O16" s="16"/>
      <c r="P16" s="16"/>
      <c r="Q16" s="31"/>
      <c r="R16" s="31"/>
    </row>
    <row r="17" spans="1:18" ht="12.75">
      <c r="A17" s="13" t="s">
        <v>66</v>
      </c>
      <c r="B17" s="14"/>
      <c r="C17" s="15">
        <f t="shared" si="0"/>
        <v>15930</v>
      </c>
      <c r="D17" s="13"/>
      <c r="E17" s="13"/>
      <c r="F17" s="13"/>
      <c r="G17" s="13"/>
      <c r="H17" s="13"/>
      <c r="I17" s="13"/>
      <c r="J17" s="13">
        <v>15930</v>
      </c>
      <c r="K17" s="13"/>
      <c r="L17" s="13"/>
      <c r="M17" s="13"/>
      <c r="N17" s="13"/>
      <c r="O17" s="13"/>
      <c r="P17" s="13"/>
      <c r="Q17" s="5"/>
      <c r="R17" s="5"/>
    </row>
    <row r="18" spans="1:18" ht="12.75">
      <c r="A18" s="13" t="s">
        <v>67</v>
      </c>
      <c r="B18" s="14"/>
      <c r="C18" s="15">
        <f t="shared" si="0"/>
        <v>47790</v>
      </c>
      <c r="D18" s="13"/>
      <c r="E18" s="13"/>
      <c r="F18" s="13"/>
      <c r="G18" s="13"/>
      <c r="H18" s="13"/>
      <c r="I18" s="13"/>
      <c r="J18" s="13">
        <v>47790</v>
      </c>
      <c r="K18" s="13"/>
      <c r="L18" s="13"/>
      <c r="M18" s="13"/>
      <c r="N18" s="13"/>
      <c r="O18" s="13"/>
      <c r="P18" s="13"/>
      <c r="Q18" s="5"/>
      <c r="R18" s="5"/>
    </row>
    <row r="19" spans="1:18" ht="65.25" customHeight="1">
      <c r="A19" s="13" t="s">
        <v>69</v>
      </c>
      <c r="B19" s="14"/>
      <c r="C19" s="15">
        <f t="shared" si="0"/>
        <v>5000000</v>
      </c>
      <c r="D19" s="13"/>
      <c r="E19" s="13"/>
      <c r="F19" s="13"/>
      <c r="G19" s="13"/>
      <c r="H19" s="13"/>
      <c r="I19" s="13"/>
      <c r="J19" s="13"/>
      <c r="K19" s="13"/>
      <c r="L19" s="35">
        <v>5000000</v>
      </c>
      <c r="M19" s="25"/>
      <c r="N19" s="25"/>
      <c r="O19" s="13"/>
      <c r="P19" s="13"/>
      <c r="Q19" s="5"/>
      <c r="R19" s="5"/>
    </row>
    <row r="20" spans="1:18" ht="63.75" customHeight="1">
      <c r="A20" s="13" t="s">
        <v>70</v>
      </c>
      <c r="B20" s="14"/>
      <c r="C20" s="15">
        <f t="shared" si="0"/>
        <v>7500</v>
      </c>
      <c r="D20" s="13"/>
      <c r="E20" s="13"/>
      <c r="F20" s="13"/>
      <c r="G20" s="13"/>
      <c r="H20" s="13"/>
      <c r="I20" s="13"/>
      <c r="J20" s="13"/>
      <c r="K20" s="13"/>
      <c r="L20" s="25"/>
      <c r="M20" s="35">
        <v>7500</v>
      </c>
      <c r="N20" s="25"/>
      <c r="O20" s="13"/>
      <c r="P20" s="13"/>
      <c r="Q20" s="5"/>
      <c r="R20" s="5"/>
    </row>
    <row r="21" spans="1:18" ht="15" customHeight="1">
      <c r="A21" s="13" t="s">
        <v>75</v>
      </c>
      <c r="B21" s="14"/>
      <c r="C21" s="15">
        <f t="shared" si="0"/>
        <v>25939</v>
      </c>
      <c r="D21" s="13"/>
      <c r="E21" s="13"/>
      <c r="F21" s="13"/>
      <c r="G21" s="13"/>
      <c r="H21" s="13"/>
      <c r="I21" s="13"/>
      <c r="J21" s="13">
        <v>17788</v>
      </c>
      <c r="K21" s="13">
        <v>8151</v>
      </c>
      <c r="L21" s="25"/>
      <c r="M21" s="25"/>
      <c r="N21" s="25"/>
      <c r="O21" s="13"/>
      <c r="P21" s="13"/>
      <c r="Q21" s="5"/>
      <c r="R21" s="5"/>
    </row>
    <row r="22" spans="1:18" ht="15" customHeight="1">
      <c r="A22" s="13" t="s">
        <v>78</v>
      </c>
      <c r="B22" s="14"/>
      <c r="C22" s="15">
        <f t="shared" si="0"/>
        <v>89730</v>
      </c>
      <c r="D22" s="13"/>
      <c r="E22" s="13"/>
      <c r="F22" s="13"/>
      <c r="G22" s="13"/>
      <c r="H22" s="13"/>
      <c r="I22" s="13"/>
      <c r="J22" s="13"/>
      <c r="K22" s="13"/>
      <c r="L22" s="25"/>
      <c r="M22" s="25"/>
      <c r="N22" s="35">
        <v>89730</v>
      </c>
      <c r="O22" s="13"/>
      <c r="P22" s="13"/>
      <c r="Q22" s="5"/>
      <c r="R22" s="5"/>
    </row>
    <row r="23" spans="1:18" ht="12.75">
      <c r="A23" s="13" t="s">
        <v>11</v>
      </c>
      <c r="B23" s="14"/>
      <c r="C23" s="15">
        <f>D23+E23+F23+G23+H23+I23+O23</f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5"/>
      <c r="R23" s="5"/>
    </row>
    <row r="24" spans="1:18" ht="12.75">
      <c r="A24" s="13" t="s">
        <v>12</v>
      </c>
      <c r="B24" s="14"/>
      <c r="C24" s="15">
        <f>D24+E24+F24+G24+H24+I24+O24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5"/>
      <c r="R24" s="5"/>
    </row>
    <row r="25" spans="1:18" ht="89.25">
      <c r="A25" s="13" t="s">
        <v>13</v>
      </c>
      <c r="B25" s="14" t="s">
        <v>8</v>
      </c>
      <c r="C25" s="15">
        <f>SUM(D25:O25)</f>
        <v>86000</v>
      </c>
      <c r="D25" s="13">
        <f aca="true" t="shared" si="1" ref="D25:I25">D27+D28</f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/>
      <c r="K25" s="13"/>
      <c r="L25" s="13"/>
      <c r="M25" s="13"/>
      <c r="N25" s="13"/>
      <c r="O25" s="13">
        <f>O27+O28</f>
        <v>86000</v>
      </c>
      <c r="P25" s="13">
        <f>P27+P28</f>
        <v>0</v>
      </c>
      <c r="Q25" s="5"/>
      <c r="R25" s="5"/>
    </row>
    <row r="26" spans="1:18" ht="12.75">
      <c r="A26" s="13" t="s">
        <v>10</v>
      </c>
      <c r="B26" s="14" t="s">
        <v>8</v>
      </c>
      <c r="C26" s="15">
        <f>D26+E26+F26+G26+H26+I26+O26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5"/>
      <c r="R26" s="5"/>
    </row>
    <row r="27" spans="1:18" ht="25.5">
      <c r="A27" s="13" t="s">
        <v>65</v>
      </c>
      <c r="B27" s="14" t="s">
        <v>8</v>
      </c>
      <c r="C27" s="15">
        <f>SUM(D27:O27)</f>
        <v>86000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9">
        <v>86000</v>
      </c>
      <c r="P27" s="13"/>
      <c r="Q27" s="5"/>
      <c r="R27" s="5"/>
    </row>
    <row r="28" spans="1:18" ht="12.75">
      <c r="A28" s="13" t="s">
        <v>58</v>
      </c>
      <c r="B28" s="14" t="s">
        <v>8</v>
      </c>
      <c r="C28" s="15">
        <f>D28+E28+F28+G28+H28+I28+O28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5"/>
      <c r="R28" s="5"/>
    </row>
    <row r="29" spans="1:18" ht="38.25">
      <c r="A29" s="13" t="s">
        <v>64</v>
      </c>
      <c r="B29" s="14"/>
      <c r="C29" s="15">
        <f>SUM(D29:O29)</f>
        <v>1575000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1575000</v>
      </c>
      <c r="P29" s="13"/>
      <c r="Q29" s="5"/>
      <c r="R29" s="5"/>
    </row>
    <row r="30" spans="1:18" ht="25.5">
      <c r="A30" s="13" t="s">
        <v>79</v>
      </c>
      <c r="B30" s="14"/>
      <c r="C30" s="15">
        <f>SUM(D30:O30)</f>
        <v>140597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>16250+124347</f>
        <v>140597</v>
      </c>
      <c r="P30" s="13"/>
      <c r="Q30" s="5"/>
      <c r="R30" s="5"/>
    </row>
    <row r="31" spans="1:18" ht="25.5" customHeight="1">
      <c r="A31" s="15" t="s">
        <v>56</v>
      </c>
      <c r="B31" s="14" t="s">
        <v>8</v>
      </c>
      <c r="C31" s="15">
        <f>SUM(D31:O31)</f>
        <v>140000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9">
        <v>140000</v>
      </c>
      <c r="P31" s="13"/>
      <c r="Q31" s="5"/>
      <c r="R31" s="5"/>
    </row>
    <row r="32" spans="1:18" ht="12.75">
      <c r="A32" s="13" t="s">
        <v>10</v>
      </c>
      <c r="B32" s="14" t="s">
        <v>8</v>
      </c>
      <c r="C32" s="15">
        <f>D32+E32+F32+G32+H32+I32+O32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5"/>
      <c r="R32" s="5"/>
    </row>
    <row r="33" spans="1:18" ht="25.5">
      <c r="A33" s="13" t="s">
        <v>14</v>
      </c>
      <c r="B33" s="14" t="s">
        <v>8</v>
      </c>
      <c r="C33" s="15">
        <f>D33+E33+F33+G33+H33+I33+O33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5"/>
      <c r="R33" s="5"/>
    </row>
    <row r="34" spans="1:18" ht="25.5">
      <c r="A34" s="13" t="s">
        <v>15</v>
      </c>
      <c r="B34" s="14"/>
      <c r="C34" s="15">
        <f>D34+E34+F34+G34+H34+I34+O34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5"/>
      <c r="R34" s="5"/>
    </row>
    <row r="35" spans="1:18" ht="12.75">
      <c r="A35" s="13" t="s">
        <v>16</v>
      </c>
      <c r="B35" s="14" t="s">
        <v>8</v>
      </c>
      <c r="C35" s="15">
        <f>D35+E35+F35+G35+H35+I35+O35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5"/>
      <c r="R35" s="5"/>
    </row>
    <row r="36" spans="1:18" ht="12.75">
      <c r="A36" s="15" t="s">
        <v>17</v>
      </c>
      <c r="B36" s="14">
        <v>900</v>
      </c>
      <c r="C36" s="15">
        <f>SUM(D36:O36)</f>
        <v>29461486</v>
      </c>
      <c r="D36" s="15">
        <f aca="true" t="shared" si="2" ref="D36:P36">D39+D44+D55+D58+D61+D62</f>
        <v>1518500</v>
      </c>
      <c r="E36" s="15">
        <f t="shared" si="2"/>
        <v>19058500</v>
      </c>
      <c r="F36" s="15">
        <f t="shared" si="2"/>
        <v>378000</v>
      </c>
      <c r="G36" s="15">
        <f t="shared" si="2"/>
        <v>366100</v>
      </c>
      <c r="H36" s="15">
        <f t="shared" si="2"/>
        <v>67400</v>
      </c>
      <c r="I36" s="15">
        <f t="shared" si="2"/>
        <v>944500</v>
      </c>
      <c r="J36" s="15">
        <f t="shared" si="2"/>
        <v>81508</v>
      </c>
      <c r="K36" s="15">
        <f t="shared" si="2"/>
        <v>8151</v>
      </c>
      <c r="L36" s="34">
        <f t="shared" si="2"/>
        <v>5000000</v>
      </c>
      <c r="M36" s="34">
        <f t="shared" si="2"/>
        <v>7500</v>
      </c>
      <c r="N36" s="34">
        <f t="shared" si="2"/>
        <v>89730</v>
      </c>
      <c r="O36" s="15">
        <f>O39+O44+O55+O58+O61+O62</f>
        <v>1941597</v>
      </c>
      <c r="P36" s="15">
        <f t="shared" si="2"/>
        <v>0</v>
      </c>
      <c r="Q36" s="5"/>
      <c r="R36" s="5"/>
    </row>
    <row r="37" spans="1:18" ht="12.75">
      <c r="A37" s="13" t="s">
        <v>10</v>
      </c>
      <c r="B37" s="14"/>
      <c r="C37" s="15">
        <f>D37+E37+F37+G37+H37+I37+O37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5"/>
      <c r="R37" s="5"/>
    </row>
    <row r="38" spans="1:18" ht="25.5">
      <c r="A38" s="13" t="s">
        <v>18</v>
      </c>
      <c r="B38" s="14"/>
      <c r="C38" s="15">
        <f>D38+E38+F38+G38+H38+I38+O38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"/>
      <c r="R38" s="5"/>
    </row>
    <row r="39" spans="1:18" ht="12.75">
      <c r="A39" s="13" t="s">
        <v>19</v>
      </c>
      <c r="B39" s="14">
        <v>210</v>
      </c>
      <c r="C39" s="15">
        <f>SUM(D39:O39)</f>
        <v>19802600</v>
      </c>
      <c r="D39" s="16">
        <f aca="true" t="shared" si="3" ref="D39:K39">D41+D42+D43</f>
        <v>0</v>
      </c>
      <c r="E39" s="16">
        <f t="shared" si="3"/>
        <v>19058500</v>
      </c>
      <c r="F39" s="15">
        <f t="shared" si="3"/>
        <v>378000</v>
      </c>
      <c r="G39" s="15">
        <f t="shared" si="3"/>
        <v>366100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/>
      <c r="M39" s="15"/>
      <c r="N39" s="15"/>
      <c r="O39" s="15">
        <f>O41+O42+O43</f>
        <v>0</v>
      </c>
      <c r="P39" s="15">
        <f>P41+P42+P43</f>
        <v>0</v>
      </c>
      <c r="Q39" s="5"/>
      <c r="R39" s="5"/>
    </row>
    <row r="40" spans="1:18" ht="12.75">
      <c r="A40" s="13" t="s">
        <v>20</v>
      </c>
      <c r="B40" s="14"/>
      <c r="C40" s="15">
        <f>D40+E40+F40+G40+H40+I40+O40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5"/>
      <c r="R40" s="5"/>
    </row>
    <row r="41" spans="1:18" ht="12.75">
      <c r="A41" s="13" t="s">
        <v>21</v>
      </c>
      <c r="B41" s="14">
        <v>211</v>
      </c>
      <c r="C41" s="15">
        <f aca="true" t="shared" si="4" ref="C41:C69">SUM(D41:O41)</f>
        <v>15159600</v>
      </c>
      <c r="D41" s="13"/>
      <c r="E41" s="13">
        <v>14596400</v>
      </c>
      <c r="F41" s="13">
        <v>281700</v>
      </c>
      <c r="G41" s="13">
        <v>281500</v>
      </c>
      <c r="H41" s="13"/>
      <c r="I41" s="13"/>
      <c r="J41" s="13"/>
      <c r="K41" s="13"/>
      <c r="L41" s="13"/>
      <c r="M41" s="13"/>
      <c r="N41" s="13"/>
      <c r="O41" s="19"/>
      <c r="P41" s="13"/>
      <c r="Q41" s="5"/>
      <c r="R41" s="5"/>
    </row>
    <row r="42" spans="1:18" ht="12.75">
      <c r="A42" s="13" t="s">
        <v>22</v>
      </c>
      <c r="B42" s="14">
        <v>212</v>
      </c>
      <c r="C42" s="15">
        <f t="shared" si="4"/>
        <v>54000</v>
      </c>
      <c r="D42" s="17"/>
      <c r="E42" s="19">
        <v>54000</v>
      </c>
      <c r="F42" s="17"/>
      <c r="G42" s="17"/>
      <c r="H42" s="17"/>
      <c r="I42" s="17"/>
      <c r="J42" s="17"/>
      <c r="K42" s="17"/>
      <c r="L42" s="17"/>
      <c r="M42" s="17"/>
      <c r="N42" s="17"/>
      <c r="O42" s="19"/>
      <c r="P42" s="13"/>
      <c r="Q42" s="5"/>
      <c r="R42" s="5"/>
    </row>
    <row r="43" spans="1:18" ht="25.5">
      <c r="A43" s="13" t="s">
        <v>23</v>
      </c>
      <c r="B43" s="14">
        <v>213</v>
      </c>
      <c r="C43" s="15">
        <f t="shared" si="4"/>
        <v>4589000</v>
      </c>
      <c r="D43" s="13"/>
      <c r="E43" s="13">
        <v>4408100</v>
      </c>
      <c r="F43" s="13">
        <v>96300</v>
      </c>
      <c r="G43" s="13">
        <v>84600</v>
      </c>
      <c r="H43" s="13"/>
      <c r="I43" s="13"/>
      <c r="J43" s="13"/>
      <c r="K43" s="13"/>
      <c r="L43" s="13"/>
      <c r="M43" s="13"/>
      <c r="N43" s="13"/>
      <c r="O43" s="19"/>
      <c r="P43" s="13"/>
      <c r="Q43" s="5"/>
      <c r="R43" s="5"/>
    </row>
    <row r="44" spans="1:18" ht="12.75">
      <c r="A44" s="13" t="s">
        <v>24</v>
      </c>
      <c r="B44" s="14">
        <v>220</v>
      </c>
      <c r="C44" s="15">
        <f t="shared" si="4"/>
        <v>6727951.25</v>
      </c>
      <c r="D44" s="16">
        <f aca="true" t="shared" si="5" ref="D44:P44">D46+D47+D48+D51+D52+D53</f>
        <v>1406500</v>
      </c>
      <c r="E44" s="16">
        <f t="shared" si="5"/>
        <v>0</v>
      </c>
      <c r="F44" s="16">
        <f t="shared" si="5"/>
        <v>0</v>
      </c>
      <c r="G44" s="16">
        <f t="shared" si="5"/>
        <v>0</v>
      </c>
      <c r="H44" s="16">
        <f t="shared" si="5"/>
        <v>0</v>
      </c>
      <c r="I44" s="16">
        <f t="shared" si="5"/>
        <v>0</v>
      </c>
      <c r="J44" s="16">
        <f t="shared" si="5"/>
        <v>81508</v>
      </c>
      <c r="K44" s="16">
        <f t="shared" si="5"/>
        <v>8151</v>
      </c>
      <c r="L44" s="36">
        <f t="shared" si="5"/>
        <v>5000000</v>
      </c>
      <c r="M44" s="36">
        <f t="shared" si="5"/>
        <v>7500</v>
      </c>
      <c r="N44" s="36"/>
      <c r="O44" s="43">
        <f t="shared" si="5"/>
        <v>224292.25</v>
      </c>
      <c r="P44" s="16">
        <f t="shared" si="5"/>
        <v>0</v>
      </c>
      <c r="Q44" s="5"/>
      <c r="R44" s="5"/>
    </row>
    <row r="45" spans="1:18" ht="12.75">
      <c r="A45" s="13" t="s">
        <v>20</v>
      </c>
      <c r="B45" s="14"/>
      <c r="C45" s="15">
        <f t="shared" si="4"/>
        <v>0</v>
      </c>
      <c r="D45" s="13"/>
      <c r="E45" s="13"/>
      <c r="F45" s="13"/>
      <c r="G45" s="13"/>
      <c r="H45" s="13"/>
      <c r="I45" s="13"/>
      <c r="J45" s="13"/>
      <c r="K45" s="13"/>
      <c r="L45" s="35"/>
      <c r="M45" s="35"/>
      <c r="N45" s="35"/>
      <c r="O45" s="13"/>
      <c r="P45" s="13"/>
      <c r="Q45" s="5"/>
      <c r="R45" s="5"/>
    </row>
    <row r="46" spans="1:18" ht="12.75">
      <c r="A46" s="13" t="s">
        <v>25</v>
      </c>
      <c r="B46" s="14">
        <v>221</v>
      </c>
      <c r="C46" s="15">
        <f t="shared" si="4"/>
        <v>111659</v>
      </c>
      <c r="D46" s="19">
        <v>22000</v>
      </c>
      <c r="E46" s="17"/>
      <c r="F46" s="17"/>
      <c r="G46" s="17"/>
      <c r="H46" s="17"/>
      <c r="I46" s="17"/>
      <c r="J46" s="19">
        <v>81508</v>
      </c>
      <c r="K46" s="19">
        <v>8151</v>
      </c>
      <c r="L46" s="27"/>
      <c r="M46" s="27"/>
      <c r="N46" s="27"/>
      <c r="O46" s="17"/>
      <c r="P46" s="13"/>
      <c r="Q46" s="5"/>
      <c r="R46" s="5"/>
    </row>
    <row r="47" spans="1:18" ht="12.75">
      <c r="A47" s="13" t="s">
        <v>26</v>
      </c>
      <c r="B47" s="14">
        <v>222</v>
      </c>
      <c r="C47" s="15">
        <f t="shared" si="4"/>
        <v>6000</v>
      </c>
      <c r="D47" s="19">
        <v>6000</v>
      </c>
      <c r="E47" s="13"/>
      <c r="F47" s="13"/>
      <c r="G47" s="13"/>
      <c r="H47" s="13"/>
      <c r="I47" s="13"/>
      <c r="J47" s="13"/>
      <c r="K47" s="13"/>
      <c r="L47" s="35"/>
      <c r="M47" s="35"/>
      <c r="N47" s="35"/>
      <c r="O47" s="13"/>
      <c r="P47" s="13"/>
      <c r="Q47" s="5"/>
      <c r="R47" s="5"/>
    </row>
    <row r="48" spans="1:18" ht="12.75">
      <c r="A48" s="13" t="s">
        <v>27</v>
      </c>
      <c r="B48" s="14">
        <v>223</v>
      </c>
      <c r="C48" s="15">
        <f t="shared" si="4"/>
        <v>1123100</v>
      </c>
      <c r="D48" s="18">
        <f aca="true" t="shared" si="6" ref="D48:J48">D49+D50</f>
        <v>1123100</v>
      </c>
      <c r="E48" s="18">
        <f t="shared" si="6"/>
        <v>0</v>
      </c>
      <c r="F48" s="18">
        <f t="shared" si="6"/>
        <v>0</v>
      </c>
      <c r="G48" s="18">
        <f t="shared" si="6"/>
        <v>0</v>
      </c>
      <c r="H48" s="18">
        <f t="shared" si="6"/>
        <v>0</v>
      </c>
      <c r="I48" s="18">
        <f t="shared" si="6"/>
        <v>0</v>
      </c>
      <c r="J48" s="18">
        <f t="shared" si="6"/>
        <v>0</v>
      </c>
      <c r="K48" s="18"/>
      <c r="L48" s="37"/>
      <c r="M48" s="37"/>
      <c r="N48" s="37"/>
      <c r="O48" s="18">
        <f>O49+O50</f>
        <v>0</v>
      </c>
      <c r="P48" s="18">
        <f>P49+P50</f>
        <v>0</v>
      </c>
      <c r="Q48" s="5"/>
      <c r="R48" s="5"/>
    </row>
    <row r="49" spans="1:18" ht="12.75">
      <c r="A49" s="13"/>
      <c r="B49" s="14" t="s">
        <v>28</v>
      </c>
      <c r="C49" s="15">
        <f t="shared" si="4"/>
        <v>772600</v>
      </c>
      <c r="D49" s="13">
        <v>772600</v>
      </c>
      <c r="E49" s="13"/>
      <c r="F49" s="13"/>
      <c r="G49" s="13"/>
      <c r="H49" s="13"/>
      <c r="I49" s="13"/>
      <c r="J49" s="13"/>
      <c r="K49" s="13"/>
      <c r="L49" s="35"/>
      <c r="M49" s="35"/>
      <c r="N49" s="35"/>
      <c r="O49" s="13"/>
      <c r="P49" s="13"/>
      <c r="Q49" s="5"/>
      <c r="R49" s="5"/>
    </row>
    <row r="50" spans="1:18" ht="12.75">
      <c r="A50" s="13"/>
      <c r="B50" s="14" t="s">
        <v>29</v>
      </c>
      <c r="C50" s="15">
        <f t="shared" si="4"/>
        <v>350500</v>
      </c>
      <c r="D50" s="13">
        <v>350500</v>
      </c>
      <c r="E50" s="13"/>
      <c r="F50" s="13"/>
      <c r="G50" s="13"/>
      <c r="H50" s="13"/>
      <c r="I50" s="13"/>
      <c r="J50" s="13"/>
      <c r="K50" s="13"/>
      <c r="L50" s="35"/>
      <c r="M50" s="35"/>
      <c r="N50" s="35"/>
      <c r="O50" s="13"/>
      <c r="P50" s="13"/>
      <c r="Q50" s="5"/>
      <c r="R50" s="5"/>
    </row>
    <row r="51" spans="1:18" ht="25.5">
      <c r="A51" s="13" t="s">
        <v>30</v>
      </c>
      <c r="B51" s="14">
        <v>224</v>
      </c>
      <c r="C51" s="15">
        <f t="shared" si="4"/>
        <v>0</v>
      </c>
      <c r="D51" s="13"/>
      <c r="E51" s="13"/>
      <c r="F51" s="13"/>
      <c r="G51" s="13"/>
      <c r="H51" s="13"/>
      <c r="I51" s="13"/>
      <c r="J51" s="13"/>
      <c r="K51" s="13"/>
      <c r="L51" s="35"/>
      <c r="M51" s="35"/>
      <c r="N51" s="35"/>
      <c r="O51" s="13"/>
      <c r="P51" s="13"/>
      <c r="Q51" s="5"/>
      <c r="R51" s="5"/>
    </row>
    <row r="52" spans="1:18" ht="25.5">
      <c r="A52" s="13" t="s">
        <v>31</v>
      </c>
      <c r="B52" s="14">
        <v>225</v>
      </c>
      <c r="C52" s="15">
        <f t="shared" si="4"/>
        <v>5147400</v>
      </c>
      <c r="D52" s="19">
        <v>132000</v>
      </c>
      <c r="E52" s="17"/>
      <c r="F52" s="19"/>
      <c r="G52" s="19"/>
      <c r="H52" s="19"/>
      <c r="I52" s="19"/>
      <c r="J52" s="19"/>
      <c r="K52" s="19"/>
      <c r="L52" s="27">
        <v>5000000</v>
      </c>
      <c r="M52" s="27">
        <v>7500</v>
      </c>
      <c r="N52" s="27"/>
      <c r="O52" s="19">
        <f>7900</f>
        <v>7900</v>
      </c>
      <c r="P52" s="13"/>
      <c r="Q52" s="5"/>
      <c r="R52" s="5"/>
    </row>
    <row r="53" spans="1:18" ht="12.75">
      <c r="A53" s="13" t="s">
        <v>32</v>
      </c>
      <c r="B53" s="14">
        <v>226</v>
      </c>
      <c r="C53" s="15">
        <f t="shared" si="4"/>
        <v>339792.25</v>
      </c>
      <c r="D53" s="19">
        <v>123400</v>
      </c>
      <c r="E53" s="17"/>
      <c r="F53" s="19"/>
      <c r="G53" s="19"/>
      <c r="H53" s="19"/>
      <c r="I53" s="19"/>
      <c r="J53" s="19"/>
      <c r="K53" s="19"/>
      <c r="L53" s="27"/>
      <c r="M53" s="27"/>
      <c r="N53" s="27"/>
      <c r="O53" s="42">
        <f>140000+50000+2567.25+23825</f>
        <v>216392.25</v>
      </c>
      <c r="P53" s="13"/>
      <c r="Q53" s="5"/>
      <c r="R53" s="5"/>
    </row>
    <row r="54" spans="1:18" ht="25.5">
      <c r="A54" s="13" t="s">
        <v>33</v>
      </c>
      <c r="B54" s="14"/>
      <c r="C54" s="15">
        <f t="shared" si="4"/>
        <v>0</v>
      </c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5"/>
      <c r="R54" s="5"/>
    </row>
    <row r="55" spans="1:18" ht="12.75">
      <c r="A55" s="13" t="s">
        <v>34</v>
      </c>
      <c r="B55" s="14">
        <v>240</v>
      </c>
      <c r="C55" s="15">
        <f t="shared" si="4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5"/>
      <c r="R55" s="5"/>
    </row>
    <row r="56" spans="1:18" ht="12.75">
      <c r="A56" s="13" t="s">
        <v>20</v>
      </c>
      <c r="B56" s="14"/>
      <c r="C56" s="15">
        <f t="shared" si="4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5"/>
      <c r="R56" s="5"/>
    </row>
    <row r="57" spans="1:18" ht="38.25">
      <c r="A57" s="13" t="s">
        <v>35</v>
      </c>
      <c r="B57" s="14">
        <v>241</v>
      </c>
      <c r="C57" s="15">
        <f t="shared" si="4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5"/>
      <c r="R57" s="5"/>
    </row>
    <row r="58" spans="1:18" ht="12.75">
      <c r="A58" s="13" t="s">
        <v>36</v>
      </c>
      <c r="B58" s="14">
        <v>260</v>
      </c>
      <c r="C58" s="15">
        <f t="shared" si="4"/>
        <v>0</v>
      </c>
      <c r="D58" s="13">
        <f aca="true" t="shared" si="7" ref="D58:I58">D60</f>
        <v>0</v>
      </c>
      <c r="E58" s="13">
        <f t="shared" si="7"/>
        <v>0</v>
      </c>
      <c r="F58" s="13">
        <f t="shared" si="7"/>
        <v>0</v>
      </c>
      <c r="G58" s="13">
        <f t="shared" si="7"/>
        <v>0</v>
      </c>
      <c r="H58" s="13">
        <f t="shared" si="7"/>
        <v>0</v>
      </c>
      <c r="I58" s="13">
        <f t="shared" si="7"/>
        <v>0</v>
      </c>
      <c r="J58" s="13"/>
      <c r="K58" s="13"/>
      <c r="L58" s="13"/>
      <c r="M58" s="13"/>
      <c r="N58" s="13"/>
      <c r="O58" s="13">
        <f>O60</f>
        <v>0</v>
      </c>
      <c r="P58" s="13">
        <f>P60</f>
        <v>0</v>
      </c>
      <c r="Q58" s="5"/>
      <c r="R58" s="5"/>
    </row>
    <row r="59" spans="1:18" ht="12.75">
      <c r="A59" s="13" t="s">
        <v>20</v>
      </c>
      <c r="B59" s="14"/>
      <c r="C59" s="15">
        <f t="shared" si="4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5"/>
      <c r="R59" s="5"/>
    </row>
    <row r="60" spans="1:18" ht="25.5">
      <c r="A60" s="13" t="s">
        <v>37</v>
      </c>
      <c r="B60" s="14">
        <v>262</v>
      </c>
      <c r="C60" s="15">
        <f t="shared" si="4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5"/>
      <c r="R60" s="5"/>
    </row>
    <row r="61" spans="1:18" ht="12.75">
      <c r="A61" s="13" t="s">
        <v>38</v>
      </c>
      <c r="B61" s="14">
        <v>290</v>
      </c>
      <c r="C61" s="15">
        <f t="shared" si="4"/>
        <v>112500</v>
      </c>
      <c r="D61" s="19">
        <v>110000</v>
      </c>
      <c r="E61" s="17"/>
      <c r="F61" s="19"/>
      <c r="G61" s="19"/>
      <c r="H61" s="19"/>
      <c r="I61" s="19"/>
      <c r="J61" s="19"/>
      <c r="K61" s="19"/>
      <c r="L61" s="19"/>
      <c r="M61" s="19"/>
      <c r="N61" s="19"/>
      <c r="O61" s="19">
        <f>1250+1250</f>
        <v>2500</v>
      </c>
      <c r="P61" s="13"/>
      <c r="Q61" s="5"/>
      <c r="R61" s="5"/>
    </row>
    <row r="62" spans="1:18" ht="25.5">
      <c r="A62" s="13" t="s">
        <v>39</v>
      </c>
      <c r="B62" s="14">
        <v>300</v>
      </c>
      <c r="C62" s="15">
        <f t="shared" si="4"/>
        <v>2818434.75</v>
      </c>
      <c r="D62" s="16">
        <f aca="true" t="shared" si="8" ref="D62:N62">D64+D65</f>
        <v>2000</v>
      </c>
      <c r="E62" s="16">
        <f t="shared" si="8"/>
        <v>0</v>
      </c>
      <c r="F62" s="16">
        <f t="shared" si="8"/>
        <v>0</v>
      </c>
      <c r="G62" s="16">
        <f t="shared" si="8"/>
        <v>0</v>
      </c>
      <c r="H62" s="16">
        <f t="shared" si="8"/>
        <v>67400</v>
      </c>
      <c r="I62" s="16">
        <f t="shared" si="8"/>
        <v>944500</v>
      </c>
      <c r="J62" s="16">
        <f t="shared" si="8"/>
        <v>0</v>
      </c>
      <c r="K62" s="16">
        <f t="shared" si="8"/>
        <v>0</v>
      </c>
      <c r="L62" s="16">
        <f t="shared" si="8"/>
        <v>0</v>
      </c>
      <c r="M62" s="16">
        <f t="shared" si="8"/>
        <v>0</v>
      </c>
      <c r="N62" s="16">
        <f t="shared" si="8"/>
        <v>89730</v>
      </c>
      <c r="O62" s="43">
        <f>O64+O65</f>
        <v>1714804.75</v>
      </c>
      <c r="P62" s="16">
        <f>P64+P65</f>
        <v>0</v>
      </c>
      <c r="Q62" s="5"/>
      <c r="R62" s="5"/>
    </row>
    <row r="63" spans="1:18" ht="12.75">
      <c r="A63" s="13" t="s">
        <v>20</v>
      </c>
      <c r="B63" s="14"/>
      <c r="C63" s="15">
        <f t="shared" si="4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5"/>
      <c r="R63" s="5"/>
    </row>
    <row r="64" spans="1:18" ht="25.5">
      <c r="A64" s="13" t="s">
        <v>40</v>
      </c>
      <c r="B64" s="14">
        <v>310</v>
      </c>
      <c r="C64" s="15">
        <f t="shared" si="4"/>
        <v>36000</v>
      </c>
      <c r="D64" s="13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2">
        <v>36000</v>
      </c>
      <c r="P64" s="13"/>
      <c r="Q64" s="5"/>
      <c r="R64" s="5"/>
    </row>
    <row r="65" spans="1:18" ht="25.5">
      <c r="A65" s="13" t="s">
        <v>41</v>
      </c>
      <c r="B65" s="14">
        <v>340</v>
      </c>
      <c r="C65" s="15">
        <f t="shared" si="4"/>
        <v>2782434.75</v>
      </c>
      <c r="D65" s="13">
        <f aca="true" t="shared" si="9" ref="D65:J65">D66+D67+D68+D69</f>
        <v>2000</v>
      </c>
      <c r="E65" s="13">
        <f t="shared" si="9"/>
        <v>0</v>
      </c>
      <c r="F65" s="13">
        <f t="shared" si="9"/>
        <v>0</v>
      </c>
      <c r="G65" s="13">
        <f t="shared" si="9"/>
        <v>0</v>
      </c>
      <c r="H65" s="13">
        <f t="shared" si="9"/>
        <v>67400</v>
      </c>
      <c r="I65" s="13">
        <f t="shared" si="9"/>
        <v>944500</v>
      </c>
      <c r="J65" s="13">
        <f t="shared" si="9"/>
        <v>0</v>
      </c>
      <c r="K65" s="13">
        <f aca="true" t="shared" si="10" ref="K65:P65">K66+K67+K68+K69</f>
        <v>0</v>
      </c>
      <c r="L65" s="13">
        <f t="shared" si="10"/>
        <v>0</v>
      </c>
      <c r="M65" s="13">
        <f t="shared" si="10"/>
        <v>0</v>
      </c>
      <c r="N65" s="13">
        <f t="shared" si="10"/>
        <v>89730</v>
      </c>
      <c r="O65" s="44">
        <f t="shared" si="10"/>
        <v>1678804.75</v>
      </c>
      <c r="P65" s="13">
        <f t="shared" si="10"/>
        <v>0</v>
      </c>
      <c r="Q65" s="5"/>
      <c r="R65" s="5"/>
    </row>
    <row r="66" spans="1:18" ht="12.75">
      <c r="A66" s="13" t="s">
        <v>42</v>
      </c>
      <c r="B66" s="14" t="s">
        <v>43</v>
      </c>
      <c r="C66" s="15">
        <f t="shared" si="4"/>
        <v>2771742</v>
      </c>
      <c r="D66" s="13"/>
      <c r="E66" s="13"/>
      <c r="F66" s="13"/>
      <c r="G66" s="13"/>
      <c r="H66" s="13">
        <v>67400</v>
      </c>
      <c r="I66" s="13">
        <v>944500</v>
      </c>
      <c r="J66" s="13"/>
      <c r="K66" s="13"/>
      <c r="L66" s="13"/>
      <c r="M66" s="13"/>
      <c r="N66" s="13">
        <v>89730</v>
      </c>
      <c r="O66" s="44">
        <f>1575000+2691+92421</f>
        <v>1670112</v>
      </c>
      <c r="P66" s="13"/>
      <c r="Q66" s="5"/>
      <c r="R66" s="5"/>
    </row>
    <row r="67" spans="1:18" ht="12.75">
      <c r="A67" s="13" t="s">
        <v>44</v>
      </c>
      <c r="B67" s="14" t="s">
        <v>45</v>
      </c>
      <c r="C67" s="15">
        <f t="shared" si="4"/>
        <v>5323</v>
      </c>
      <c r="D67" s="13">
        <v>2000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44">
        <f>1118+2205</f>
        <v>3323</v>
      </c>
      <c r="P67" s="13"/>
      <c r="Q67" s="5"/>
      <c r="R67" s="5"/>
    </row>
    <row r="68" spans="1:18" ht="12.75">
      <c r="A68" s="13" t="s">
        <v>46</v>
      </c>
      <c r="B68" s="14" t="s">
        <v>47</v>
      </c>
      <c r="C68" s="15">
        <f t="shared" si="4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44"/>
      <c r="P68" s="13"/>
      <c r="Q68" s="5"/>
      <c r="R68" s="5"/>
    </row>
    <row r="69" spans="1:18" ht="25.5">
      <c r="A69" s="13" t="s">
        <v>48</v>
      </c>
      <c r="B69" s="14" t="s">
        <v>49</v>
      </c>
      <c r="C69" s="15">
        <f t="shared" si="4"/>
        <v>5369.75</v>
      </c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44">
        <f>3291+2078.75</f>
        <v>5369.75</v>
      </c>
      <c r="P69" s="13"/>
      <c r="Q69" s="5"/>
      <c r="R69" s="5"/>
    </row>
    <row r="70" spans="1:18" ht="12.75">
      <c r="A70" s="20"/>
      <c r="B70" s="21"/>
      <c r="C70" s="20"/>
      <c r="D70" s="20"/>
      <c r="E70" s="20"/>
      <c r="F70" s="20"/>
      <c r="G70" s="20"/>
      <c r="H70" s="22" t="s">
        <v>51</v>
      </c>
      <c r="I70" s="23"/>
      <c r="J70" s="24"/>
      <c r="K70" s="24"/>
      <c r="L70" s="20"/>
      <c r="M70" s="20"/>
      <c r="N70" s="20"/>
      <c r="O70" s="20"/>
      <c r="P70" s="20"/>
      <c r="Q70" s="5"/>
      <c r="R70" s="5"/>
    </row>
    <row r="71" spans="1:18" ht="15" customHeight="1">
      <c r="A71" s="22" t="s">
        <v>63</v>
      </c>
      <c r="B71" s="23"/>
      <c r="C71" s="24"/>
      <c r="D71" s="71" t="s">
        <v>59</v>
      </c>
      <c r="E71" s="71"/>
      <c r="F71" s="24"/>
      <c r="G71" s="24"/>
      <c r="H71" s="22" t="s">
        <v>81</v>
      </c>
      <c r="I71" s="23"/>
      <c r="L71" s="24"/>
      <c r="M71" s="71" t="s">
        <v>60</v>
      </c>
      <c r="N71" s="71"/>
      <c r="O71" s="71"/>
      <c r="P71" s="24"/>
      <c r="Q71" s="5"/>
      <c r="R71" s="5"/>
    </row>
    <row r="72" spans="1:18" ht="12.75">
      <c r="A72" s="22" t="s">
        <v>50</v>
      </c>
      <c r="B72" s="23"/>
      <c r="C72" s="24"/>
      <c r="D72" s="24"/>
      <c r="E72" s="24"/>
      <c r="F72" s="24"/>
      <c r="G72" s="24"/>
      <c r="H72" s="22" t="s">
        <v>52</v>
      </c>
      <c r="I72" s="23"/>
      <c r="J72" s="24"/>
      <c r="K72" s="24"/>
      <c r="L72" s="24"/>
      <c r="M72" s="24"/>
      <c r="N72" s="24"/>
      <c r="O72" s="24"/>
      <c r="P72" s="24"/>
      <c r="Q72" s="5"/>
      <c r="R72" s="5"/>
    </row>
    <row r="73" spans="1:18" ht="7.5" customHeight="1">
      <c r="A73" s="2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5"/>
      <c r="R73" s="5"/>
    </row>
    <row r="74" spans="1:18" ht="12.75">
      <c r="A74" s="5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</sheetData>
  <sheetProtection password="CD4E" sheet="1" objects="1" scenarios="1"/>
  <mergeCells count="9">
    <mergeCell ref="L3:O3"/>
    <mergeCell ref="C6:C8"/>
    <mergeCell ref="D71:E71"/>
    <mergeCell ref="A4:D4"/>
    <mergeCell ref="E6:P6"/>
    <mergeCell ref="D7:O7"/>
    <mergeCell ref="B6:B8"/>
    <mergeCell ref="A6:A8"/>
    <mergeCell ref="M71:O71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79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7" sqref="D7:N7"/>
    </sheetView>
  </sheetViews>
  <sheetFormatPr defaultColWidth="9.00390625" defaultRowHeight="12.75"/>
  <cols>
    <col min="1" max="1" width="34.625" style="0" customWidth="1"/>
    <col min="2" max="2" width="8.375" style="2" customWidth="1"/>
    <col min="3" max="3" width="9.625" style="0" bestFit="1" customWidth="1"/>
    <col min="4" max="4" width="8.25390625" style="0" customWidth="1"/>
    <col min="6" max="6" width="7.00390625" style="0" customWidth="1"/>
    <col min="7" max="7" width="7.25390625" style="0" customWidth="1"/>
    <col min="8" max="8" width="6.375" style="0" customWidth="1"/>
    <col min="9" max="9" width="7.125" style="0" customWidth="1"/>
    <col min="10" max="10" width="6.375" style="0" customWidth="1"/>
    <col min="11" max="11" width="7.125" style="0" customWidth="1"/>
    <col min="12" max="12" width="9.25390625" style="0" customWidth="1"/>
    <col min="13" max="13" width="7.125" style="0" customWidth="1"/>
    <col min="14" max="14" width="7.75390625" style="0" customWidth="1"/>
    <col min="15" max="15" width="4.75390625" style="0" customWidth="1"/>
  </cols>
  <sheetData>
    <row r="1" ht="15.75">
      <c r="A1" s="1" t="s">
        <v>0</v>
      </c>
    </row>
    <row r="2" ht="12.75">
      <c r="B2" s="2" t="s">
        <v>57</v>
      </c>
    </row>
    <row r="3" spans="1:17" ht="15.7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6.5" customHeight="1">
      <c r="A4" s="72" t="s">
        <v>2</v>
      </c>
      <c r="B4" s="72"/>
      <c r="C4" s="72"/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 thickBot="1">
      <c r="A5" s="5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0.25" customHeight="1">
      <c r="A6" s="81" t="s">
        <v>3</v>
      </c>
      <c r="B6" s="83" t="s">
        <v>73</v>
      </c>
      <c r="C6" s="78" t="s">
        <v>4</v>
      </c>
      <c r="D6" s="6"/>
      <c r="E6" s="78" t="s">
        <v>5</v>
      </c>
      <c r="F6" s="79"/>
      <c r="G6" s="79"/>
      <c r="H6" s="79"/>
      <c r="I6" s="79"/>
      <c r="J6" s="79"/>
      <c r="K6" s="79"/>
      <c r="L6" s="79"/>
      <c r="M6" s="79"/>
      <c r="N6" s="79"/>
      <c r="O6" s="80"/>
      <c r="P6" s="5"/>
      <c r="Q6" s="5"/>
    </row>
    <row r="7" spans="1:17" ht="84.75" customHeight="1" thickBot="1">
      <c r="A7" s="82"/>
      <c r="B7" s="84"/>
      <c r="C7" s="85"/>
      <c r="D7" s="86" t="s">
        <v>68</v>
      </c>
      <c r="E7" s="87"/>
      <c r="F7" s="87"/>
      <c r="G7" s="87"/>
      <c r="H7" s="87"/>
      <c r="I7" s="87"/>
      <c r="J7" s="87"/>
      <c r="K7" s="87"/>
      <c r="L7" s="87"/>
      <c r="M7" s="87"/>
      <c r="N7" s="88"/>
      <c r="O7" s="29" t="s">
        <v>6</v>
      </c>
      <c r="P7" s="5"/>
      <c r="Q7" s="5"/>
    </row>
    <row r="8" spans="1:17" ht="24" customHeight="1">
      <c r="A8" s="7"/>
      <c r="B8" s="8"/>
      <c r="C8" s="8"/>
      <c r="D8" s="9">
        <v>100</v>
      </c>
      <c r="E8" s="9">
        <v>307</v>
      </c>
      <c r="F8" s="9" t="s">
        <v>53</v>
      </c>
      <c r="G8" s="9" t="s">
        <v>54</v>
      </c>
      <c r="H8" s="9">
        <v>402</v>
      </c>
      <c r="I8" s="9">
        <v>341</v>
      </c>
      <c r="J8" s="9">
        <v>704</v>
      </c>
      <c r="K8" s="9">
        <v>403</v>
      </c>
      <c r="L8" s="9">
        <v>714</v>
      </c>
      <c r="M8" s="9">
        <v>444</v>
      </c>
      <c r="N8" s="9">
        <v>500</v>
      </c>
      <c r="O8" s="10"/>
      <c r="P8" s="5"/>
      <c r="Q8" s="5"/>
    </row>
    <row r="9" spans="1:17" ht="25.5">
      <c r="A9" s="11" t="s">
        <v>7</v>
      </c>
      <c r="B9" s="12" t="s">
        <v>8</v>
      </c>
      <c r="C9" s="15">
        <f>D9+E9+F9+G9+H9+I9+N9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5"/>
      <c r="Q9" s="5"/>
    </row>
    <row r="10" spans="1:17" ht="12.75">
      <c r="A10" s="15" t="s">
        <v>9</v>
      </c>
      <c r="B10" s="14" t="s">
        <v>8</v>
      </c>
      <c r="C10" s="15">
        <f>SUM(D10:N10)</f>
        <v>29231159</v>
      </c>
      <c r="D10" s="15">
        <f>D12+D24+D28+D29</f>
        <v>1518500</v>
      </c>
      <c r="E10" s="15">
        <f>E14+E24+E28+E29</f>
        <v>19058500</v>
      </c>
      <c r="F10" s="15">
        <f>F14+F24+F28+F29</f>
        <v>378000</v>
      </c>
      <c r="G10" s="15">
        <f>G12+G24+G28+G29</f>
        <v>366100</v>
      </c>
      <c r="H10" s="15">
        <f>H14+H24+H28+H29+H16</f>
        <v>67400</v>
      </c>
      <c r="I10" s="15">
        <f>I14+I24+I28+I29</f>
        <v>944500</v>
      </c>
      <c r="J10" s="15">
        <f>J14+J24+J28+J29+J16</f>
        <v>81508</v>
      </c>
      <c r="K10" s="15">
        <f>K14+K24+K28+K29+K16</f>
        <v>8151</v>
      </c>
      <c r="L10" s="34">
        <f>L14+L24+L28+L29+L16</f>
        <v>5000000</v>
      </c>
      <c r="M10" s="26">
        <f>M14+M24+M28+M29+M16</f>
        <v>7500</v>
      </c>
      <c r="N10" s="15">
        <f>N14+N24+N28+N29</f>
        <v>1801000</v>
      </c>
      <c r="O10" s="15">
        <f>O14+O24+O28+O29</f>
        <v>0</v>
      </c>
      <c r="P10" s="5"/>
      <c r="Q10" s="5"/>
    </row>
    <row r="11" spans="1:17" ht="12.75">
      <c r="A11" s="13" t="s">
        <v>10</v>
      </c>
      <c r="B11" s="14" t="s">
        <v>8</v>
      </c>
      <c r="C11" s="15">
        <f>D11+E11+F11+G11+H11+I11+N11</f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"/>
      <c r="Q11" s="5"/>
    </row>
    <row r="12" spans="1:17" s="32" customFormat="1" ht="25.5">
      <c r="A12" s="16" t="s">
        <v>72</v>
      </c>
      <c r="B12" s="30" t="s">
        <v>8</v>
      </c>
      <c r="C12" s="16">
        <f>SUM(D12:N12)</f>
        <v>22265600</v>
      </c>
      <c r="D12" s="16">
        <f>D14+D22</f>
        <v>1518500</v>
      </c>
      <c r="E12" s="16">
        <f>E14+E22</f>
        <v>19058500</v>
      </c>
      <c r="F12" s="16">
        <f>F14+F22</f>
        <v>378000</v>
      </c>
      <c r="G12" s="16">
        <f>G14+G22+G15</f>
        <v>366100</v>
      </c>
      <c r="H12" s="16"/>
      <c r="I12" s="16">
        <f>I14+I22</f>
        <v>944500</v>
      </c>
      <c r="J12" s="16"/>
      <c r="K12" s="16"/>
      <c r="L12" s="28"/>
      <c r="M12" s="28"/>
      <c r="N12" s="16">
        <f>N14+N22</f>
        <v>0</v>
      </c>
      <c r="O12" s="16">
        <f>O14+O22</f>
        <v>0</v>
      </c>
      <c r="P12" s="31"/>
      <c r="Q12" s="31"/>
    </row>
    <row r="13" spans="1:17" ht="12.75">
      <c r="A13" s="13" t="s">
        <v>10</v>
      </c>
      <c r="B13" s="14"/>
      <c r="C13" s="15">
        <f>D13+E13+F13+G13+H13+I13+N13</f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"/>
      <c r="Q13" s="5"/>
    </row>
    <row r="14" spans="1:17" ht="25.5">
      <c r="A14" s="13" t="s">
        <v>55</v>
      </c>
      <c r="B14" s="14"/>
      <c r="C14" s="15">
        <f aca="true" t="shared" si="0" ref="C14:C21">SUM(D14:N14)</f>
        <v>21993500</v>
      </c>
      <c r="D14" s="13">
        <v>1518500</v>
      </c>
      <c r="E14" s="13">
        <v>19058500</v>
      </c>
      <c r="F14" s="13">
        <v>378000</v>
      </c>
      <c r="G14" s="13">
        <v>94000</v>
      </c>
      <c r="H14" s="13"/>
      <c r="I14" s="13">
        <v>944500</v>
      </c>
      <c r="J14" s="13"/>
      <c r="K14" s="13"/>
      <c r="L14" s="25"/>
      <c r="M14" s="25"/>
      <c r="N14" s="13"/>
      <c r="O14" s="13"/>
      <c r="P14" s="5"/>
      <c r="Q14" s="5"/>
    </row>
    <row r="15" spans="1:17" ht="12.75">
      <c r="A15" s="13" t="s">
        <v>74</v>
      </c>
      <c r="B15" s="14"/>
      <c r="C15" s="15"/>
      <c r="D15" s="13"/>
      <c r="E15" s="13"/>
      <c r="F15" s="13"/>
      <c r="G15" s="13">
        <v>272100</v>
      </c>
      <c r="H15" s="13"/>
      <c r="I15" s="13"/>
      <c r="J15" s="13"/>
      <c r="K15" s="13"/>
      <c r="L15" s="25"/>
      <c r="M15" s="25"/>
      <c r="N15" s="13"/>
      <c r="O15" s="13"/>
      <c r="P15" s="5"/>
      <c r="Q15" s="5"/>
    </row>
    <row r="16" spans="1:17" s="32" customFormat="1" ht="12.75">
      <c r="A16" s="16" t="s">
        <v>71</v>
      </c>
      <c r="B16" s="30"/>
      <c r="C16" s="16">
        <f t="shared" si="0"/>
        <v>5164559</v>
      </c>
      <c r="D16" s="16"/>
      <c r="E16" s="16"/>
      <c r="F16" s="16"/>
      <c r="G16" s="16"/>
      <c r="H16" s="16">
        <v>67400</v>
      </c>
      <c r="I16" s="16"/>
      <c r="J16" s="16">
        <f>J17+J18+J21</f>
        <v>81508</v>
      </c>
      <c r="K16" s="16">
        <f>K17+K18+K21</f>
        <v>8151</v>
      </c>
      <c r="L16" s="16">
        <v>5000000</v>
      </c>
      <c r="M16" s="33">
        <v>7500</v>
      </c>
      <c r="N16" s="16"/>
      <c r="O16" s="16"/>
      <c r="P16" s="31"/>
      <c r="Q16" s="31"/>
    </row>
    <row r="17" spans="1:17" ht="12.75">
      <c r="A17" s="13" t="s">
        <v>66</v>
      </c>
      <c r="B17" s="14"/>
      <c r="C17" s="15">
        <f t="shared" si="0"/>
        <v>15930</v>
      </c>
      <c r="D17" s="13"/>
      <c r="E17" s="13"/>
      <c r="F17" s="13"/>
      <c r="G17" s="13"/>
      <c r="H17" s="13"/>
      <c r="I17" s="13"/>
      <c r="J17" s="13">
        <v>15930</v>
      </c>
      <c r="K17" s="13"/>
      <c r="L17" s="13"/>
      <c r="M17" s="13"/>
      <c r="N17" s="13"/>
      <c r="O17" s="13"/>
      <c r="P17" s="5"/>
      <c r="Q17" s="5"/>
    </row>
    <row r="18" spans="1:17" ht="12.75">
      <c r="A18" s="13" t="s">
        <v>67</v>
      </c>
      <c r="B18" s="14"/>
      <c r="C18" s="15">
        <f t="shared" si="0"/>
        <v>47790</v>
      </c>
      <c r="D18" s="13"/>
      <c r="E18" s="13"/>
      <c r="F18" s="13"/>
      <c r="G18" s="13"/>
      <c r="H18" s="13"/>
      <c r="I18" s="13"/>
      <c r="J18" s="13">
        <v>47790</v>
      </c>
      <c r="K18" s="13"/>
      <c r="L18" s="13"/>
      <c r="M18" s="13"/>
      <c r="N18" s="13"/>
      <c r="O18" s="13"/>
      <c r="P18" s="5"/>
      <c r="Q18" s="5"/>
    </row>
    <row r="19" spans="1:17" ht="63.75">
      <c r="A19" s="13" t="s">
        <v>69</v>
      </c>
      <c r="B19" s="14"/>
      <c r="C19" s="15">
        <f t="shared" si="0"/>
        <v>5000000</v>
      </c>
      <c r="D19" s="13"/>
      <c r="E19" s="13"/>
      <c r="F19" s="13"/>
      <c r="G19" s="13"/>
      <c r="H19" s="13"/>
      <c r="I19" s="13"/>
      <c r="J19" s="13"/>
      <c r="K19" s="13"/>
      <c r="L19" s="35">
        <v>5000000</v>
      </c>
      <c r="M19" s="25"/>
      <c r="N19" s="13"/>
      <c r="O19" s="13"/>
      <c r="P19" s="5"/>
      <c r="Q19" s="5"/>
    </row>
    <row r="20" spans="1:17" ht="63.75" customHeight="1">
      <c r="A20" s="13" t="s">
        <v>70</v>
      </c>
      <c r="B20" s="14"/>
      <c r="C20" s="15">
        <f t="shared" si="0"/>
        <v>7500</v>
      </c>
      <c r="D20" s="13"/>
      <c r="E20" s="13"/>
      <c r="F20" s="13"/>
      <c r="G20" s="13"/>
      <c r="H20" s="13"/>
      <c r="I20" s="13"/>
      <c r="J20" s="13"/>
      <c r="K20" s="13"/>
      <c r="L20" s="25"/>
      <c r="M20" s="25">
        <v>7500</v>
      </c>
      <c r="N20" s="13"/>
      <c r="O20" s="13"/>
      <c r="P20" s="5"/>
      <c r="Q20" s="5"/>
    </row>
    <row r="21" spans="1:17" ht="15" customHeight="1">
      <c r="A21" s="13" t="s">
        <v>75</v>
      </c>
      <c r="B21" s="14"/>
      <c r="C21" s="15">
        <f t="shared" si="0"/>
        <v>25939</v>
      </c>
      <c r="D21" s="13"/>
      <c r="E21" s="13"/>
      <c r="F21" s="13"/>
      <c r="G21" s="13"/>
      <c r="H21" s="13"/>
      <c r="I21" s="13"/>
      <c r="J21" s="13">
        <v>17788</v>
      </c>
      <c r="K21" s="13">
        <v>8151</v>
      </c>
      <c r="L21" s="25"/>
      <c r="M21" s="25"/>
      <c r="N21" s="13"/>
      <c r="O21" s="13"/>
      <c r="P21" s="5"/>
      <c r="Q21" s="5"/>
    </row>
    <row r="22" spans="1:17" ht="12.75">
      <c r="A22" s="13" t="s">
        <v>11</v>
      </c>
      <c r="B22" s="14"/>
      <c r="C22" s="15">
        <f>D22+E22+F22+G22+H22+I22+N22</f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"/>
      <c r="Q22" s="5"/>
    </row>
    <row r="23" spans="1:17" ht="12.75">
      <c r="A23" s="13" t="s">
        <v>12</v>
      </c>
      <c r="B23" s="14"/>
      <c r="C23" s="15">
        <f>D23+E23+F23+G23+H23+I23+N23</f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"/>
      <c r="Q23" s="5"/>
    </row>
    <row r="24" spans="1:17" ht="76.5">
      <c r="A24" s="13" t="s">
        <v>13</v>
      </c>
      <c r="B24" s="14" t="s">
        <v>8</v>
      </c>
      <c r="C24" s="15">
        <f>SUM(D24:N24)</f>
        <v>86000</v>
      </c>
      <c r="D24" s="13">
        <f>D26+D27</f>
        <v>0</v>
      </c>
      <c r="E24" s="13">
        <f aca="true" t="shared" si="1" ref="E24:O24">E26+E27</f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/>
      <c r="K24" s="13"/>
      <c r="L24" s="13"/>
      <c r="M24" s="13"/>
      <c r="N24" s="13">
        <f t="shared" si="1"/>
        <v>86000</v>
      </c>
      <c r="O24" s="13">
        <f t="shared" si="1"/>
        <v>0</v>
      </c>
      <c r="P24" s="5"/>
      <c r="Q24" s="5"/>
    </row>
    <row r="25" spans="1:17" ht="12.75">
      <c r="A25" s="13" t="s">
        <v>10</v>
      </c>
      <c r="B25" s="14" t="s">
        <v>8</v>
      </c>
      <c r="C25" s="15">
        <f>D25+E25+F25+G25+H25+I25+N25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"/>
      <c r="Q25" s="5"/>
    </row>
    <row r="26" spans="1:17" ht="25.5">
      <c r="A26" s="13" t="s">
        <v>65</v>
      </c>
      <c r="B26" s="14" t="s">
        <v>8</v>
      </c>
      <c r="C26" s="15">
        <f>SUM(D26:N26)</f>
        <v>86000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9">
        <v>86000</v>
      </c>
      <c r="O26" s="13"/>
      <c r="P26" s="5"/>
      <c r="Q26" s="5"/>
    </row>
    <row r="27" spans="1:17" ht="12.75">
      <c r="A27" s="13" t="s">
        <v>58</v>
      </c>
      <c r="B27" s="14" t="s">
        <v>8</v>
      </c>
      <c r="C27" s="15">
        <f>D27+E27+F27+G27+H27+I27+N27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5"/>
      <c r="Q27" s="5"/>
    </row>
    <row r="28" spans="1:17" ht="38.25">
      <c r="A28" s="13" t="s">
        <v>64</v>
      </c>
      <c r="B28" s="14"/>
      <c r="C28" s="15">
        <f>SUM(D28:N28)</f>
        <v>1575000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v>1575000</v>
      </c>
      <c r="O28" s="13"/>
      <c r="P28" s="5"/>
      <c r="Q28" s="5"/>
    </row>
    <row r="29" spans="1:17" ht="18.75" customHeight="1">
      <c r="A29" s="15" t="s">
        <v>56</v>
      </c>
      <c r="B29" s="14" t="s">
        <v>8</v>
      </c>
      <c r="C29" s="15">
        <f>SUM(D29:N29)</f>
        <v>140000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9">
        <v>140000</v>
      </c>
      <c r="O29" s="13"/>
      <c r="P29" s="5"/>
      <c r="Q29" s="5"/>
    </row>
    <row r="30" spans="1:17" ht="12.75">
      <c r="A30" s="13" t="s">
        <v>10</v>
      </c>
      <c r="B30" s="14" t="s">
        <v>8</v>
      </c>
      <c r="C30" s="15">
        <f>D30+E30+F30+G30+H30+I30+N30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5"/>
      <c r="Q30" s="5"/>
    </row>
    <row r="31" spans="1:17" ht="25.5">
      <c r="A31" s="13" t="s">
        <v>14</v>
      </c>
      <c r="B31" s="14" t="s">
        <v>8</v>
      </c>
      <c r="C31" s="15">
        <f>D31+E31+F31+G31+H31+I31+N31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"/>
      <c r="Q31" s="5"/>
    </row>
    <row r="32" spans="1:17" ht="25.5">
      <c r="A32" s="13" t="s">
        <v>15</v>
      </c>
      <c r="B32" s="14"/>
      <c r="C32" s="15">
        <f>D32+E32+F32+G32+H32+I32+N32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"/>
      <c r="Q32" s="5"/>
    </row>
    <row r="33" spans="1:17" ht="12.75">
      <c r="A33" s="13" t="s">
        <v>16</v>
      </c>
      <c r="B33" s="14" t="s">
        <v>8</v>
      </c>
      <c r="C33" s="15">
        <f>D33+E33+F33+G33+H33+I33+N33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5"/>
      <c r="Q33" s="5"/>
    </row>
    <row r="34" spans="1:17" ht="12.75">
      <c r="A34" s="15" t="s">
        <v>17</v>
      </c>
      <c r="B34" s="14">
        <v>900</v>
      </c>
      <c r="C34" s="15">
        <f>SUM(D34:N34)</f>
        <v>29231159</v>
      </c>
      <c r="D34" s="15">
        <f aca="true" t="shared" si="2" ref="D34:O34">D37+D42+D53+D56+D59+D60</f>
        <v>1518500</v>
      </c>
      <c r="E34" s="15">
        <f t="shared" si="2"/>
        <v>19058500</v>
      </c>
      <c r="F34" s="15">
        <f t="shared" si="2"/>
        <v>378000</v>
      </c>
      <c r="G34" s="15">
        <f t="shared" si="2"/>
        <v>366100</v>
      </c>
      <c r="H34" s="15">
        <f t="shared" si="2"/>
        <v>67400</v>
      </c>
      <c r="I34" s="15">
        <f>I37+I42+I53+I56+I59+I60</f>
        <v>944500</v>
      </c>
      <c r="J34" s="15">
        <f>J37+J42+J53+J56+J59+J60</f>
        <v>81508</v>
      </c>
      <c r="K34" s="15">
        <f>K37+K42+K53+K56+K59+K60</f>
        <v>8151</v>
      </c>
      <c r="L34" s="34">
        <f>L37+L42+L53+L56+L59+L60</f>
        <v>5000000</v>
      </c>
      <c r="M34" s="26">
        <f>M37+M42+M53+M56+M59+M60</f>
        <v>7500</v>
      </c>
      <c r="N34" s="15">
        <f t="shared" si="2"/>
        <v>1801000</v>
      </c>
      <c r="O34" s="15">
        <f t="shared" si="2"/>
        <v>0</v>
      </c>
      <c r="P34" s="5"/>
      <c r="Q34" s="5"/>
    </row>
    <row r="35" spans="1:17" ht="12.75">
      <c r="A35" s="13" t="s">
        <v>10</v>
      </c>
      <c r="B35" s="14"/>
      <c r="C35" s="15">
        <f>D35+E35+F35+G35+H35+I35+N35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5"/>
      <c r="Q35" s="5"/>
    </row>
    <row r="36" spans="1:17" ht="25.5">
      <c r="A36" s="13" t="s">
        <v>18</v>
      </c>
      <c r="B36" s="14"/>
      <c r="C36" s="15">
        <f>D36+E36+F36+G36+H36+I36+N36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"/>
      <c r="Q36" s="5"/>
    </row>
    <row r="37" spans="1:17" ht="12.75">
      <c r="A37" s="13" t="s">
        <v>19</v>
      </c>
      <c r="B37" s="14">
        <v>210</v>
      </c>
      <c r="C37" s="15">
        <f>SUM(D37:N37)</f>
        <v>19802600</v>
      </c>
      <c r="D37" s="16">
        <f aca="true" t="shared" si="3" ref="D37:O37">D39+D40+D41</f>
        <v>0</v>
      </c>
      <c r="E37" s="16">
        <f t="shared" si="3"/>
        <v>19058500</v>
      </c>
      <c r="F37" s="15">
        <f t="shared" si="3"/>
        <v>378000</v>
      </c>
      <c r="G37" s="15">
        <f t="shared" si="3"/>
        <v>366100</v>
      </c>
      <c r="H37" s="15">
        <f t="shared" si="3"/>
        <v>0</v>
      </c>
      <c r="I37" s="15">
        <f t="shared" si="3"/>
        <v>0</v>
      </c>
      <c r="J37" s="15">
        <f>J39+J40+J41</f>
        <v>0</v>
      </c>
      <c r="K37" s="15">
        <f>K39+K40+K41</f>
        <v>0</v>
      </c>
      <c r="L37" s="15"/>
      <c r="M37" s="15"/>
      <c r="N37" s="15">
        <f t="shared" si="3"/>
        <v>0</v>
      </c>
      <c r="O37" s="15">
        <f t="shared" si="3"/>
        <v>0</v>
      </c>
      <c r="P37" s="5"/>
      <c r="Q37" s="5"/>
    </row>
    <row r="38" spans="1:17" ht="12.75">
      <c r="A38" s="13" t="s">
        <v>20</v>
      </c>
      <c r="B38" s="14"/>
      <c r="C38" s="15">
        <f>D38+E38+F38+G38+H38+I38+N38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5"/>
      <c r="Q38" s="5"/>
    </row>
    <row r="39" spans="1:17" ht="12.75">
      <c r="A39" s="13" t="s">
        <v>21</v>
      </c>
      <c r="B39" s="14">
        <v>211</v>
      </c>
      <c r="C39" s="15">
        <f aca="true" t="shared" si="4" ref="C39:C67">SUM(D39:N39)</f>
        <v>15159600</v>
      </c>
      <c r="D39" s="13"/>
      <c r="E39" s="13">
        <v>14596400</v>
      </c>
      <c r="F39" s="13">
        <v>281700</v>
      </c>
      <c r="G39" s="13">
        <v>281500</v>
      </c>
      <c r="H39" s="13"/>
      <c r="I39" s="13"/>
      <c r="J39" s="13"/>
      <c r="K39" s="13"/>
      <c r="L39" s="13"/>
      <c r="M39" s="13"/>
      <c r="N39" s="13"/>
      <c r="O39" s="13"/>
      <c r="P39" s="5"/>
      <c r="Q39" s="5"/>
    </row>
    <row r="40" spans="1:17" ht="12.75">
      <c r="A40" s="13" t="s">
        <v>22</v>
      </c>
      <c r="B40" s="14">
        <v>212</v>
      </c>
      <c r="C40" s="15">
        <f t="shared" si="4"/>
        <v>54000</v>
      </c>
      <c r="D40" s="17"/>
      <c r="E40" s="19">
        <v>54000</v>
      </c>
      <c r="F40" s="17"/>
      <c r="G40" s="17"/>
      <c r="H40" s="17"/>
      <c r="I40" s="17"/>
      <c r="J40" s="17"/>
      <c r="K40" s="17"/>
      <c r="L40" s="17"/>
      <c r="M40" s="17"/>
      <c r="N40" s="17"/>
      <c r="O40" s="13"/>
      <c r="P40" s="5"/>
      <c r="Q40" s="5"/>
    </row>
    <row r="41" spans="1:17" ht="25.5">
      <c r="A41" s="13" t="s">
        <v>23</v>
      </c>
      <c r="B41" s="14">
        <v>213</v>
      </c>
      <c r="C41" s="15">
        <f t="shared" si="4"/>
        <v>4589000</v>
      </c>
      <c r="D41" s="13"/>
      <c r="E41" s="13">
        <v>4408100</v>
      </c>
      <c r="F41" s="13">
        <v>96300</v>
      </c>
      <c r="G41" s="13">
        <v>84600</v>
      </c>
      <c r="H41" s="13"/>
      <c r="I41" s="13"/>
      <c r="J41" s="13"/>
      <c r="K41" s="13"/>
      <c r="L41" s="13"/>
      <c r="M41" s="13"/>
      <c r="N41" s="13"/>
      <c r="O41" s="13"/>
      <c r="P41" s="5"/>
      <c r="Q41" s="5"/>
    </row>
    <row r="42" spans="1:17" ht="12.75">
      <c r="A42" s="13" t="s">
        <v>24</v>
      </c>
      <c r="B42" s="14">
        <v>220</v>
      </c>
      <c r="C42" s="15">
        <f t="shared" si="4"/>
        <v>6693659</v>
      </c>
      <c r="D42" s="16">
        <f aca="true" t="shared" si="5" ref="D42:O42">D44+D45+D46+D49+D50+D51</f>
        <v>1406500</v>
      </c>
      <c r="E42" s="16">
        <f t="shared" si="5"/>
        <v>0</v>
      </c>
      <c r="F42" s="16">
        <f t="shared" si="5"/>
        <v>0</v>
      </c>
      <c r="G42" s="16">
        <f t="shared" si="5"/>
        <v>0</v>
      </c>
      <c r="H42" s="16">
        <f t="shared" si="5"/>
        <v>0</v>
      </c>
      <c r="I42" s="16">
        <f t="shared" si="5"/>
        <v>0</v>
      </c>
      <c r="J42" s="16">
        <f>J44+J45+J46+J49+J50+J51</f>
        <v>81508</v>
      </c>
      <c r="K42" s="16">
        <f>K44+K45+K46+K49+K50+K51</f>
        <v>8151</v>
      </c>
      <c r="L42" s="36">
        <f>L44+L45+L46+L49+L50+L51</f>
        <v>5000000</v>
      </c>
      <c r="M42" s="36">
        <f>M44+M45+M46+M49+M50+M51</f>
        <v>7500</v>
      </c>
      <c r="N42" s="16">
        <f t="shared" si="5"/>
        <v>190000</v>
      </c>
      <c r="O42" s="16">
        <f t="shared" si="5"/>
        <v>0</v>
      </c>
      <c r="P42" s="5"/>
      <c r="Q42" s="5"/>
    </row>
    <row r="43" spans="1:17" ht="12.75">
      <c r="A43" s="13" t="s">
        <v>20</v>
      </c>
      <c r="B43" s="14"/>
      <c r="C43" s="15">
        <f t="shared" si="4"/>
        <v>0</v>
      </c>
      <c r="D43" s="13"/>
      <c r="E43" s="13"/>
      <c r="F43" s="13"/>
      <c r="G43" s="13"/>
      <c r="H43" s="13"/>
      <c r="I43" s="13"/>
      <c r="J43" s="13"/>
      <c r="K43" s="13"/>
      <c r="L43" s="35"/>
      <c r="M43" s="35"/>
      <c r="N43" s="13"/>
      <c r="O43" s="13"/>
      <c r="P43" s="5"/>
      <c r="Q43" s="5"/>
    </row>
    <row r="44" spans="1:17" ht="12.75">
      <c r="A44" s="13" t="s">
        <v>25</v>
      </c>
      <c r="B44" s="14">
        <v>221</v>
      </c>
      <c r="C44" s="15">
        <f t="shared" si="4"/>
        <v>111659</v>
      </c>
      <c r="D44" s="19">
        <v>22000</v>
      </c>
      <c r="E44" s="17"/>
      <c r="F44" s="17"/>
      <c r="G44" s="17"/>
      <c r="H44" s="17"/>
      <c r="I44" s="17"/>
      <c r="J44" s="19">
        <v>81508</v>
      </c>
      <c r="K44" s="19">
        <v>8151</v>
      </c>
      <c r="L44" s="27"/>
      <c r="M44" s="27"/>
      <c r="N44" s="17"/>
      <c r="O44" s="13"/>
      <c r="P44" s="5"/>
      <c r="Q44" s="5"/>
    </row>
    <row r="45" spans="1:17" ht="12.75">
      <c r="A45" s="13" t="s">
        <v>26</v>
      </c>
      <c r="B45" s="14">
        <v>222</v>
      </c>
      <c r="C45" s="15">
        <f t="shared" si="4"/>
        <v>6000</v>
      </c>
      <c r="D45" s="19">
        <v>6000</v>
      </c>
      <c r="E45" s="13"/>
      <c r="F45" s="13"/>
      <c r="G45" s="13"/>
      <c r="H45" s="13"/>
      <c r="I45" s="13"/>
      <c r="J45" s="13"/>
      <c r="K45" s="13"/>
      <c r="L45" s="35"/>
      <c r="M45" s="35"/>
      <c r="N45" s="13"/>
      <c r="O45" s="13"/>
      <c r="P45" s="5"/>
      <c r="Q45" s="5"/>
    </row>
    <row r="46" spans="1:17" ht="12.75">
      <c r="A46" s="13" t="s">
        <v>27</v>
      </c>
      <c r="B46" s="14">
        <v>223</v>
      </c>
      <c r="C46" s="15">
        <f t="shared" si="4"/>
        <v>1123100</v>
      </c>
      <c r="D46" s="18">
        <f aca="true" t="shared" si="6" ref="D46:O46">D47+D48</f>
        <v>1123100</v>
      </c>
      <c r="E46" s="18">
        <f t="shared" si="6"/>
        <v>0</v>
      </c>
      <c r="F46" s="18">
        <f t="shared" si="6"/>
        <v>0</v>
      </c>
      <c r="G46" s="18">
        <f t="shared" si="6"/>
        <v>0</v>
      </c>
      <c r="H46" s="18">
        <f t="shared" si="6"/>
        <v>0</v>
      </c>
      <c r="I46" s="18">
        <f t="shared" si="6"/>
        <v>0</v>
      </c>
      <c r="J46" s="18">
        <f>J47+J48</f>
        <v>0</v>
      </c>
      <c r="K46" s="18"/>
      <c r="L46" s="37"/>
      <c r="M46" s="37"/>
      <c r="N46" s="18">
        <f t="shared" si="6"/>
        <v>0</v>
      </c>
      <c r="O46" s="18">
        <f t="shared" si="6"/>
        <v>0</v>
      </c>
      <c r="P46" s="5"/>
      <c r="Q46" s="5"/>
    </row>
    <row r="47" spans="1:17" ht="12.75">
      <c r="A47" s="13"/>
      <c r="B47" s="14" t="s">
        <v>28</v>
      </c>
      <c r="C47" s="15">
        <f t="shared" si="4"/>
        <v>772600</v>
      </c>
      <c r="D47" s="13">
        <v>772600</v>
      </c>
      <c r="E47" s="13"/>
      <c r="F47" s="13"/>
      <c r="G47" s="13"/>
      <c r="H47" s="13"/>
      <c r="I47" s="13"/>
      <c r="J47" s="13"/>
      <c r="K47" s="13"/>
      <c r="L47" s="35"/>
      <c r="M47" s="35"/>
      <c r="N47" s="13"/>
      <c r="O47" s="13"/>
      <c r="P47" s="5"/>
      <c r="Q47" s="5"/>
    </row>
    <row r="48" spans="1:17" ht="12.75">
      <c r="A48" s="13"/>
      <c r="B48" s="14" t="s">
        <v>29</v>
      </c>
      <c r="C48" s="15">
        <f t="shared" si="4"/>
        <v>350500</v>
      </c>
      <c r="D48" s="13">
        <v>350500</v>
      </c>
      <c r="E48" s="13"/>
      <c r="F48" s="13"/>
      <c r="G48" s="13"/>
      <c r="H48" s="13"/>
      <c r="I48" s="13"/>
      <c r="J48" s="13"/>
      <c r="K48" s="13"/>
      <c r="L48" s="35"/>
      <c r="M48" s="35"/>
      <c r="N48" s="13"/>
      <c r="O48" s="13"/>
      <c r="P48" s="5"/>
      <c r="Q48" s="5"/>
    </row>
    <row r="49" spans="1:17" ht="25.5">
      <c r="A49" s="13" t="s">
        <v>30</v>
      </c>
      <c r="B49" s="14">
        <v>224</v>
      </c>
      <c r="C49" s="15">
        <f t="shared" si="4"/>
        <v>0</v>
      </c>
      <c r="D49" s="13"/>
      <c r="E49" s="13"/>
      <c r="F49" s="13"/>
      <c r="G49" s="13"/>
      <c r="H49" s="13"/>
      <c r="I49" s="13"/>
      <c r="J49" s="13"/>
      <c r="K49" s="13"/>
      <c r="L49" s="35"/>
      <c r="M49" s="35"/>
      <c r="N49" s="13"/>
      <c r="O49" s="13"/>
      <c r="P49" s="5"/>
      <c r="Q49" s="5"/>
    </row>
    <row r="50" spans="1:17" ht="25.5">
      <c r="A50" s="13" t="s">
        <v>31</v>
      </c>
      <c r="B50" s="14">
        <v>225</v>
      </c>
      <c r="C50" s="15">
        <f t="shared" si="4"/>
        <v>5139500</v>
      </c>
      <c r="D50" s="19">
        <v>132000</v>
      </c>
      <c r="E50" s="17"/>
      <c r="F50" s="19"/>
      <c r="G50" s="19"/>
      <c r="H50" s="19"/>
      <c r="I50" s="19"/>
      <c r="J50" s="19"/>
      <c r="K50" s="19"/>
      <c r="L50" s="27">
        <v>5000000</v>
      </c>
      <c r="M50" s="27">
        <v>7500</v>
      </c>
      <c r="N50" s="19"/>
      <c r="O50" s="13"/>
      <c r="P50" s="5"/>
      <c r="Q50" s="5"/>
    </row>
    <row r="51" spans="1:17" ht="12.75">
      <c r="A51" s="13" t="s">
        <v>32</v>
      </c>
      <c r="B51" s="14">
        <v>226</v>
      </c>
      <c r="C51" s="15">
        <f t="shared" si="4"/>
        <v>313400</v>
      </c>
      <c r="D51" s="19">
        <v>123400</v>
      </c>
      <c r="E51" s="17"/>
      <c r="F51" s="19"/>
      <c r="G51" s="19"/>
      <c r="H51" s="19"/>
      <c r="I51" s="19"/>
      <c r="J51" s="19"/>
      <c r="K51" s="19"/>
      <c r="L51" s="27"/>
      <c r="M51" s="27"/>
      <c r="N51" s="19">
        <f>140000+50000</f>
        <v>190000</v>
      </c>
      <c r="O51" s="13"/>
      <c r="P51" s="5"/>
      <c r="Q51" s="5"/>
    </row>
    <row r="52" spans="1:17" ht="25.5">
      <c r="A52" s="13" t="s">
        <v>33</v>
      </c>
      <c r="B52" s="14"/>
      <c r="C52" s="15">
        <f t="shared" si="4"/>
        <v>0</v>
      </c>
      <c r="D52" s="1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5"/>
      <c r="Q52" s="5"/>
    </row>
    <row r="53" spans="1:17" ht="12.75">
      <c r="A53" s="13" t="s">
        <v>34</v>
      </c>
      <c r="B53" s="14">
        <v>240</v>
      </c>
      <c r="C53" s="15">
        <f t="shared" si="4"/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"/>
      <c r="Q53" s="5"/>
    </row>
    <row r="54" spans="1:17" ht="12.75">
      <c r="A54" s="13" t="s">
        <v>20</v>
      </c>
      <c r="B54" s="14"/>
      <c r="C54" s="15">
        <f t="shared" si="4"/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5"/>
      <c r="Q54" s="5"/>
    </row>
    <row r="55" spans="1:17" ht="38.25">
      <c r="A55" s="13" t="s">
        <v>35</v>
      </c>
      <c r="B55" s="14">
        <v>241</v>
      </c>
      <c r="C55" s="15">
        <f t="shared" si="4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"/>
      <c r="Q55" s="5"/>
    </row>
    <row r="56" spans="1:17" ht="12.75">
      <c r="A56" s="13" t="s">
        <v>36</v>
      </c>
      <c r="B56" s="14">
        <v>260</v>
      </c>
      <c r="C56" s="15">
        <f t="shared" si="4"/>
        <v>0</v>
      </c>
      <c r="D56" s="13">
        <f>D58</f>
        <v>0</v>
      </c>
      <c r="E56" s="13">
        <f aca="true" t="shared" si="7" ref="E56:O56">E58</f>
        <v>0</v>
      </c>
      <c r="F56" s="13">
        <f t="shared" si="7"/>
        <v>0</v>
      </c>
      <c r="G56" s="13">
        <f t="shared" si="7"/>
        <v>0</v>
      </c>
      <c r="H56" s="13">
        <f t="shared" si="7"/>
        <v>0</v>
      </c>
      <c r="I56" s="13">
        <f t="shared" si="7"/>
        <v>0</v>
      </c>
      <c r="J56" s="13"/>
      <c r="K56" s="13"/>
      <c r="L56" s="13"/>
      <c r="M56" s="13"/>
      <c r="N56" s="13">
        <f t="shared" si="7"/>
        <v>0</v>
      </c>
      <c r="O56" s="13">
        <f t="shared" si="7"/>
        <v>0</v>
      </c>
      <c r="P56" s="5"/>
      <c r="Q56" s="5"/>
    </row>
    <row r="57" spans="1:17" ht="12.75">
      <c r="A57" s="13" t="s">
        <v>20</v>
      </c>
      <c r="B57" s="14"/>
      <c r="C57" s="15">
        <f t="shared" si="4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"/>
      <c r="Q57" s="5"/>
    </row>
    <row r="58" spans="1:17" ht="25.5">
      <c r="A58" s="13" t="s">
        <v>37</v>
      </c>
      <c r="B58" s="14">
        <v>262</v>
      </c>
      <c r="C58" s="15">
        <f t="shared" si="4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"/>
      <c r="Q58" s="5"/>
    </row>
    <row r="59" spans="1:17" ht="12.75">
      <c r="A59" s="13" t="s">
        <v>38</v>
      </c>
      <c r="B59" s="14">
        <v>290</v>
      </c>
      <c r="C59" s="15">
        <f t="shared" si="4"/>
        <v>110000</v>
      </c>
      <c r="D59" s="19">
        <v>110000</v>
      </c>
      <c r="E59" s="17"/>
      <c r="F59" s="19"/>
      <c r="G59" s="19"/>
      <c r="H59" s="19"/>
      <c r="I59" s="19"/>
      <c r="J59" s="19"/>
      <c r="K59" s="19"/>
      <c r="L59" s="19"/>
      <c r="M59" s="19"/>
      <c r="N59" s="19"/>
      <c r="O59" s="13"/>
      <c r="P59" s="5"/>
      <c r="Q59" s="5"/>
    </row>
    <row r="60" spans="1:17" ht="25.5">
      <c r="A60" s="13" t="s">
        <v>39</v>
      </c>
      <c r="B60" s="14">
        <v>300</v>
      </c>
      <c r="C60" s="15">
        <f t="shared" si="4"/>
        <v>2624900</v>
      </c>
      <c r="D60" s="16">
        <f>D62+D63</f>
        <v>2000</v>
      </c>
      <c r="E60" s="16">
        <f aca="true" t="shared" si="8" ref="E60:O60">E62+E63</f>
        <v>0</v>
      </c>
      <c r="F60" s="16">
        <f t="shared" si="8"/>
        <v>0</v>
      </c>
      <c r="G60" s="16">
        <f t="shared" si="8"/>
        <v>0</v>
      </c>
      <c r="H60" s="16">
        <f t="shared" si="8"/>
        <v>67400</v>
      </c>
      <c r="I60" s="16">
        <f t="shared" si="8"/>
        <v>944500</v>
      </c>
      <c r="J60" s="16">
        <f>J62+J63</f>
        <v>0</v>
      </c>
      <c r="K60" s="16"/>
      <c r="L60" s="16"/>
      <c r="M60" s="16"/>
      <c r="N60" s="16">
        <f t="shared" si="8"/>
        <v>1611000</v>
      </c>
      <c r="O60" s="16">
        <f t="shared" si="8"/>
        <v>0</v>
      </c>
      <c r="P60" s="5"/>
      <c r="Q60" s="5"/>
    </row>
    <row r="61" spans="1:17" ht="12.75">
      <c r="A61" s="13" t="s">
        <v>20</v>
      </c>
      <c r="B61" s="14"/>
      <c r="C61" s="15">
        <f t="shared" si="4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"/>
      <c r="Q61" s="5"/>
    </row>
    <row r="62" spans="1:17" ht="25.5">
      <c r="A62" s="13" t="s">
        <v>40</v>
      </c>
      <c r="B62" s="14">
        <v>310</v>
      </c>
      <c r="C62" s="15">
        <f t="shared" si="4"/>
        <v>36000</v>
      </c>
      <c r="D62" s="13"/>
      <c r="E62" s="17"/>
      <c r="F62" s="17"/>
      <c r="G62" s="17"/>
      <c r="H62" s="17"/>
      <c r="I62" s="17"/>
      <c r="J62" s="17"/>
      <c r="K62" s="17"/>
      <c r="L62" s="17"/>
      <c r="M62" s="17"/>
      <c r="N62" s="19">
        <v>36000</v>
      </c>
      <c r="O62" s="13"/>
      <c r="P62" s="5"/>
      <c r="Q62" s="5"/>
    </row>
    <row r="63" spans="1:17" ht="25.5">
      <c r="A63" s="13" t="s">
        <v>41</v>
      </c>
      <c r="B63" s="14">
        <v>340</v>
      </c>
      <c r="C63" s="15">
        <f t="shared" si="4"/>
        <v>2588900</v>
      </c>
      <c r="D63" s="13">
        <f aca="true" t="shared" si="9" ref="D63:O63">D64+D65+D66+D67</f>
        <v>2000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67400</v>
      </c>
      <c r="I63" s="13">
        <f t="shared" si="9"/>
        <v>944500</v>
      </c>
      <c r="J63" s="13">
        <f>J64+J65+J66+J67</f>
        <v>0</v>
      </c>
      <c r="K63" s="13"/>
      <c r="L63" s="13"/>
      <c r="M63" s="13"/>
      <c r="N63" s="13">
        <f t="shared" si="9"/>
        <v>1575000</v>
      </c>
      <c r="O63" s="13">
        <f t="shared" si="9"/>
        <v>0</v>
      </c>
      <c r="P63" s="5"/>
      <c r="Q63" s="5"/>
    </row>
    <row r="64" spans="1:17" ht="12.75">
      <c r="A64" s="13" t="s">
        <v>42</v>
      </c>
      <c r="B64" s="14" t="s">
        <v>43</v>
      </c>
      <c r="C64" s="15">
        <f t="shared" si="4"/>
        <v>2586900</v>
      </c>
      <c r="D64" s="13"/>
      <c r="E64" s="13"/>
      <c r="F64" s="13"/>
      <c r="G64" s="13"/>
      <c r="H64" s="13">
        <v>67400</v>
      </c>
      <c r="I64" s="13">
        <v>944500</v>
      </c>
      <c r="J64" s="13"/>
      <c r="K64" s="13"/>
      <c r="L64" s="13"/>
      <c r="M64" s="13"/>
      <c r="N64" s="13">
        <v>1575000</v>
      </c>
      <c r="O64" s="13"/>
      <c r="P64" s="5"/>
      <c r="Q64" s="5"/>
    </row>
    <row r="65" spans="1:17" ht="12.75">
      <c r="A65" s="13" t="s">
        <v>44</v>
      </c>
      <c r="B65" s="14" t="s">
        <v>45</v>
      </c>
      <c r="C65" s="15">
        <f t="shared" si="4"/>
        <v>2000</v>
      </c>
      <c r="D65" s="13">
        <v>2000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5"/>
      <c r="Q65" s="5"/>
    </row>
    <row r="66" spans="1:17" ht="12.75">
      <c r="A66" s="13" t="s">
        <v>46</v>
      </c>
      <c r="B66" s="14" t="s">
        <v>47</v>
      </c>
      <c r="C66" s="15">
        <f t="shared" si="4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5"/>
      <c r="Q66" s="5"/>
    </row>
    <row r="67" spans="1:17" ht="25.5">
      <c r="A67" s="13" t="s">
        <v>48</v>
      </c>
      <c r="B67" s="14" t="s">
        <v>49</v>
      </c>
      <c r="C67" s="15">
        <f t="shared" si="4"/>
        <v>0</v>
      </c>
      <c r="D67" s="1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"/>
      <c r="Q67" s="5"/>
    </row>
    <row r="68" spans="1:17" ht="12.75">
      <c r="A68" s="20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5"/>
      <c r="Q68" s="5"/>
    </row>
    <row r="69" spans="1:17" ht="12.75">
      <c r="A69" s="5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 customHeight="1">
      <c r="A70" s="22" t="s">
        <v>63</v>
      </c>
      <c r="B70" s="23"/>
      <c r="C70" s="24"/>
      <c r="D70" s="71" t="s">
        <v>59</v>
      </c>
      <c r="E70" s="71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5"/>
      <c r="Q70" s="5"/>
    </row>
    <row r="71" spans="1:17" ht="12.75">
      <c r="A71" s="22" t="s">
        <v>50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"/>
      <c r="Q71" s="5"/>
    </row>
    <row r="72" spans="1:17" ht="12.7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5"/>
      <c r="Q72" s="5"/>
    </row>
    <row r="73" spans="1:17" ht="12.75">
      <c r="A73" s="22" t="s">
        <v>51</v>
      </c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5"/>
      <c r="Q73" s="5"/>
    </row>
    <row r="74" spans="1:17" ht="12.75">
      <c r="A74" s="22" t="s">
        <v>62</v>
      </c>
      <c r="B74" s="23"/>
      <c r="C74" s="71" t="s">
        <v>60</v>
      </c>
      <c r="D74" s="71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5"/>
      <c r="Q74" s="5"/>
    </row>
    <row r="75" spans="1:17" ht="12.75">
      <c r="A75" s="22" t="s">
        <v>52</v>
      </c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5"/>
      <c r="Q75" s="5"/>
    </row>
    <row r="76" spans="1:17" ht="12.75">
      <c r="A76" s="22" t="s">
        <v>61</v>
      </c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5"/>
      <c r="Q76" s="5"/>
    </row>
    <row r="77" spans="1:17" ht="12.75">
      <c r="A77" s="5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</sheetData>
  <sheetProtection password="CD4E" sheet="1" objects="1" scenarios="1"/>
  <mergeCells count="8">
    <mergeCell ref="D70:E70"/>
    <mergeCell ref="C74:D74"/>
    <mergeCell ref="A4:D4"/>
    <mergeCell ref="E6:O6"/>
    <mergeCell ref="A6:A7"/>
    <mergeCell ref="B6:B7"/>
    <mergeCell ref="C6:C7"/>
    <mergeCell ref="D7:N7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4.75390625" style="0" customWidth="1"/>
    <col min="2" max="2" width="20.625" style="0" customWidth="1"/>
  </cols>
  <sheetData>
    <row r="3" spans="1:9" ht="56.25" customHeight="1">
      <c r="A3" s="89" t="s">
        <v>95</v>
      </c>
      <c r="B3" s="89"/>
      <c r="C3" s="89"/>
      <c r="D3" s="89"/>
      <c r="E3" s="89"/>
      <c r="F3" s="5"/>
      <c r="G3" s="5"/>
      <c r="H3" s="5"/>
      <c r="I3" s="5"/>
    </row>
    <row r="6" spans="1:2" ht="38.25">
      <c r="A6" s="48" t="s">
        <v>89</v>
      </c>
      <c r="B6" s="49" t="s">
        <v>90</v>
      </c>
    </row>
    <row r="7" spans="1:2" ht="90">
      <c r="A7" s="52" t="s">
        <v>96</v>
      </c>
      <c r="B7" s="53">
        <v>78808</v>
      </c>
    </row>
    <row r="8" spans="1:2" ht="15">
      <c r="A8" s="50"/>
      <c r="B8" s="51"/>
    </row>
  </sheetData>
  <sheetProtection password="CD4E" sheet="1" objects="1" scenarios="1"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Александр</cp:lastModifiedBy>
  <cp:lastPrinted>2012-11-29T08:34:30Z</cp:lastPrinted>
  <dcterms:created xsi:type="dcterms:W3CDTF">2012-01-23T09:21:38Z</dcterms:created>
  <dcterms:modified xsi:type="dcterms:W3CDTF">2013-02-18T08:39:33Z</dcterms:modified>
  <cp:category/>
  <cp:version/>
  <cp:contentType/>
  <cp:contentStatus/>
</cp:coreProperties>
</file>