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tabRatio="960" firstSheet="2" activeTab="17"/>
  </bookViews>
  <sheets>
    <sheet name="произ. показат." sheetId="1" r:id="rId1"/>
    <sheet name="211-213 -307" sheetId="2" r:id="rId2"/>
    <sheet name="211-213 -306" sheetId="3" r:id="rId3"/>
    <sheet name="21202,222" sheetId="4" r:id="rId4"/>
    <sheet name="граф.поезд." sheetId="5" r:id="rId5"/>
    <sheet name="221" sheetId="6" r:id="rId6"/>
    <sheet name="223" sheetId="7" r:id="rId7"/>
    <sheet name="225" sheetId="8" r:id="rId8"/>
    <sheet name="226" sheetId="9" r:id="rId9"/>
    <sheet name="290" sheetId="10" r:id="rId10"/>
    <sheet name="262 субв." sheetId="11" r:id="rId11"/>
    <sheet name="пит. субвенц." sheetId="12" r:id="rId12"/>
    <sheet name="31006" sheetId="13" r:id="rId13"/>
    <sheet name="Завтр." sheetId="14" r:id="rId14"/>
    <sheet name="Здоров. школ." sheetId="15" r:id="rId15"/>
    <sheet name="340 10" sheetId="16" r:id="rId16"/>
    <sheet name="34012" sheetId="17" r:id="rId17"/>
    <sheet name="Внеб." sheetId="18" r:id="rId18"/>
  </sheets>
  <definedNames>
    <definedName name="_xlnm.Print_Area" localSheetId="17">'Внеб.'!$A$1:$H$78</definedName>
  </definedNames>
  <calcPr fullCalcOnLoad="1" refMode="R1C1"/>
</workbook>
</file>

<file path=xl/sharedStrings.xml><?xml version="1.0" encoding="utf-8"?>
<sst xmlns="http://schemas.openxmlformats.org/spreadsheetml/2006/main" count="1020" uniqueCount="660">
  <si>
    <t>ведения приносящих доход иных внереализационных операций, непосредственно не связанных с собственным производством предусмотренных уставом продукции, работ, услуг и с их реализацией;</t>
  </si>
  <si>
    <t>добровольных пожертвований, целевых взносов физических и (или) юридических лиц, в том числе иностранных граждан и (или) иностранных юридических лиц, средств, получаемых из бюджетов субъектов Российской Федерации и бюджетов муниципальных образований;</t>
  </si>
  <si>
    <t>средств, поступающих в виде платы за:                                                                                   проживание в общежитиях, в том числе в общежитиях гостиничного типа, жилых домах и жилых помещениях;     содержание детей в детских дошк. учр.</t>
  </si>
  <si>
    <t>выполнения научно-исследовательских и опытно-конструкторских работ и оказания услуг по договорам (государственным контрактам); по грантам на проведение научно-исследовательских работ;</t>
  </si>
  <si>
    <t>доходов от использования ведомственных сетей связи за предоставление услуг связи населению и другим пользователям сети;</t>
  </si>
  <si>
    <t>добровольных отчислений учреждений и организаций на формирование отраслевого внебюджетного фонда финансирования научных исследований и экспериментальных разработок Минобразования России;</t>
  </si>
  <si>
    <t>средств, поступающих в виде арендной платы</t>
  </si>
  <si>
    <t xml:space="preserve">средств, поступающих от арендаторов (субарендаторов) на возмещение эксплуатационных, коммунальных и хозяйственных услуг; </t>
  </si>
  <si>
    <t>отчислений обособленных и(или) структурных подразделений, входящих в состав образовательных учреждений и наделенных по доверенности полностью или частично правомочиями юридического лица, от доходов, полученных от их предпринимательской и иной приносящей доход</t>
  </si>
  <si>
    <t xml:space="preserve">         Приложение   к смете доходов и расходов по средствам, полученным от предпринимательской и иной приносящей доход деятельности, на 2008 год</t>
  </si>
  <si>
    <t>Число учащихся</t>
  </si>
  <si>
    <t>Дни функционирования</t>
  </si>
  <si>
    <t>Детодни</t>
  </si>
  <si>
    <t>Стоимость детодня питания</t>
  </si>
  <si>
    <t>Сумма на питание (тыс. руб.)</t>
  </si>
  <si>
    <t>Детодни по кварталам</t>
  </si>
  <si>
    <t>Расходы по кварталам (тыс. руб.)</t>
  </si>
  <si>
    <t>на начало года</t>
  </si>
  <si>
    <t>на конец года</t>
  </si>
  <si>
    <t>среднегодовая числ.</t>
  </si>
  <si>
    <t>I кварт.</t>
  </si>
  <si>
    <t>II кварт</t>
  </si>
  <si>
    <t>III кв.</t>
  </si>
  <si>
    <t>IY кв.</t>
  </si>
  <si>
    <t>Утверждено (тыс.руб.)</t>
  </si>
  <si>
    <t>Бокситогорская СОШ № 2</t>
  </si>
  <si>
    <t>Расчет</t>
  </si>
  <si>
    <t>Завтрак для одного учащегося, питающегося на базе столовой при общеобразовательных школах</t>
  </si>
  <si>
    <t>Детодни питания в год</t>
  </si>
  <si>
    <t>Наименование продуктов</t>
  </si>
  <si>
    <t>(Нормы питания утверждены письмом Минторга от 12.07.90г. № 061)</t>
  </si>
  <si>
    <t>Норма в день, гр</t>
  </si>
  <si>
    <t>Объем закупок, кг.</t>
  </si>
  <si>
    <t>Средняя цена, руб.</t>
  </si>
  <si>
    <t>Стоимость продукта, руб.</t>
  </si>
  <si>
    <t>Мясо, птица,    в т.ч.:</t>
  </si>
  <si>
    <t>Мясо</t>
  </si>
  <si>
    <t>Птица</t>
  </si>
  <si>
    <t>Рыба всякая</t>
  </si>
  <si>
    <t>Масло сливочное (животное)</t>
  </si>
  <si>
    <t>Масло растительное</t>
  </si>
  <si>
    <t>Сало топленое, приче пищевые жиры</t>
  </si>
  <si>
    <t>Молоко и молочная продукция</t>
  </si>
  <si>
    <t>Консервы овощные</t>
  </si>
  <si>
    <t>Консервы фруктово-ягодные</t>
  </si>
  <si>
    <t>Яйцо</t>
  </si>
  <si>
    <t>Сахар</t>
  </si>
  <si>
    <t>Варенье, джем, повидло, мед</t>
  </si>
  <si>
    <t>Мука пшеничная</t>
  </si>
  <si>
    <t>Хлеб и хлебобулочные изделия,              в т.ч.:</t>
  </si>
  <si>
    <t>Хлеб ржаной</t>
  </si>
  <si>
    <t>Хлеб пшеничный</t>
  </si>
  <si>
    <t>Кондитерские изделия</t>
  </si>
  <si>
    <t>Крупа и бобовые</t>
  </si>
  <si>
    <t>Макаронные изделия</t>
  </si>
  <si>
    <t>Картофель</t>
  </si>
  <si>
    <t>Овощи</t>
  </si>
  <si>
    <t>Соль</t>
  </si>
  <si>
    <t>Дрожжи</t>
  </si>
  <si>
    <t>Сыр</t>
  </si>
  <si>
    <t>Колбасные изделия и (или) копчености всякие</t>
  </si>
  <si>
    <t>Соки</t>
  </si>
  <si>
    <t>Чай</t>
  </si>
  <si>
    <t>Денежная норма питания в день</t>
  </si>
  <si>
    <t>Обучающиеся, у которых среднедушевой доход семьи обучающегося (включая обучающегося) ниже величины прожиточного минимума, установленного в Ленинградской области</t>
  </si>
  <si>
    <t>Утверждено</t>
  </si>
  <si>
    <t>Детодни питания</t>
  </si>
  <si>
    <t>расходы по кварталам</t>
  </si>
  <si>
    <t>контроль</t>
  </si>
  <si>
    <t>1 кв.</t>
  </si>
  <si>
    <t>2 кв.</t>
  </si>
  <si>
    <t>3 кв.</t>
  </si>
  <si>
    <t>4 кв.</t>
  </si>
  <si>
    <t>детодни</t>
  </si>
  <si>
    <t>расход</t>
  </si>
  <si>
    <t>Обучающиеся, состоящие на учете в противо-туберкулезном диспансере</t>
  </si>
  <si>
    <t>Обучающиеся, признанные инвалидами в установленном порядке</t>
  </si>
  <si>
    <t>Обучающиеся из многодетных семей (три и более ребенка)</t>
  </si>
  <si>
    <t>Обучающиеся 1-4 классов на получение бесплатного молока</t>
  </si>
  <si>
    <t>Стоимость молока (0,2 л)</t>
  </si>
  <si>
    <t xml:space="preserve">Сумма на питание </t>
  </si>
  <si>
    <t>среднегод. численность</t>
  </si>
  <si>
    <t>ВСЕГО УТВЕРЖДЕНО</t>
  </si>
  <si>
    <t>Комплексный обед для одного учащегося, питающегося на базе столовой при общеобразовательных школах</t>
  </si>
  <si>
    <t>Плоды, фрукты, ягоды,    в т.ч.:</t>
  </si>
  <si>
    <t>свежие фрукты</t>
  </si>
  <si>
    <t>сухие фрукты</t>
  </si>
  <si>
    <t>Специи</t>
  </si>
  <si>
    <t>Какао</t>
  </si>
  <si>
    <t>Кофе (Кофейный напиток)</t>
  </si>
  <si>
    <t>Творог</t>
  </si>
  <si>
    <t>Сметана</t>
  </si>
  <si>
    <t>Колбасные изделия</t>
  </si>
  <si>
    <t>Комплексный обед для одного учащегося, питающегося на базе столовой при общеобразовательных школах (половина стоимости)</t>
  </si>
  <si>
    <t>(Нормы питания утвержд.)</t>
  </si>
  <si>
    <t>Молоко</t>
  </si>
  <si>
    <t>Всего</t>
  </si>
  <si>
    <t>в том числе по кварталам</t>
  </si>
  <si>
    <t>Приобретение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</si>
  <si>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</si>
  <si>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</si>
  <si>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</si>
  <si>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</si>
  <si>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</si>
  <si>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</si>
  <si>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Социальное обеспечение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</si>
  <si>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</si>
  <si>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</si>
  <si>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</si>
  <si>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</si>
  <si>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Продукты питания</t>
  </si>
  <si>
    <t>Медикаменты</t>
  </si>
  <si>
    <t>Прочее увеличение стоимости материальных запасов</t>
  </si>
  <si>
    <t>02</t>
  </si>
  <si>
    <t>Количество классов и учащихся</t>
  </si>
  <si>
    <t>Среднегодовое количество классов-комплектов</t>
  </si>
  <si>
    <t>классов</t>
  </si>
  <si>
    <t>учащихся</t>
  </si>
  <si>
    <t>(групп)</t>
  </si>
  <si>
    <t>I классы:   1-3</t>
  </si>
  <si>
    <t>х</t>
  </si>
  <si>
    <t>I классы:   1-4</t>
  </si>
  <si>
    <t>в т.ч:  1-4 (общий)</t>
  </si>
  <si>
    <t xml:space="preserve"> ЗПР</t>
  </si>
  <si>
    <t>II классы:  1-3</t>
  </si>
  <si>
    <t>II классы:  1-4</t>
  </si>
  <si>
    <t>ЗПР</t>
  </si>
  <si>
    <t>III классы: 1-4</t>
  </si>
  <si>
    <t xml:space="preserve">IV классы: </t>
  </si>
  <si>
    <t>в т.ч.:      Общий</t>
  </si>
  <si>
    <t xml:space="preserve">                ЗПР</t>
  </si>
  <si>
    <t>Итого по   1-4 кл.</t>
  </si>
  <si>
    <t>V классы</t>
  </si>
  <si>
    <t>VI классы</t>
  </si>
  <si>
    <t>VII классы</t>
  </si>
  <si>
    <t>VIII классы</t>
  </si>
  <si>
    <t>IX классы</t>
  </si>
  <si>
    <t>Итого по 5-9 кл.</t>
  </si>
  <si>
    <t>X классы</t>
  </si>
  <si>
    <t>XI классы</t>
  </si>
  <si>
    <t>Итого по 10-11 кл.</t>
  </si>
  <si>
    <t>Всего по школе</t>
  </si>
  <si>
    <t>Группы продл. дня</t>
  </si>
  <si>
    <r>
      <t>4.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 xml:space="preserve">Имеется ли водопровод - </t>
    </r>
    <r>
      <rPr>
        <u val="single"/>
        <sz val="14"/>
        <rFont val="Times New Roman"/>
        <family val="1"/>
      </rPr>
      <t>да</t>
    </r>
    <r>
      <rPr>
        <sz val="14"/>
        <rFont val="Times New Roman"/>
        <family val="1"/>
      </rPr>
      <t xml:space="preserve">, канализация - </t>
    </r>
    <r>
      <rPr>
        <u val="single"/>
        <sz val="14"/>
        <rFont val="Times New Roman"/>
        <family val="1"/>
      </rPr>
      <t>да</t>
    </r>
  </si>
  <si>
    <r>
      <t>5.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 xml:space="preserve">Система отопления  - </t>
    </r>
    <r>
      <rPr>
        <u val="single"/>
        <sz val="14"/>
        <rFont val="Times New Roman"/>
        <family val="1"/>
      </rPr>
      <t>центральная</t>
    </r>
  </si>
  <si>
    <t>руководство в государственных и муници пальных общеобразовательных школах</t>
  </si>
  <si>
    <t>Напоняемость (чел.)</t>
  </si>
  <si>
    <t>Количество классов</t>
  </si>
  <si>
    <t>Город</t>
  </si>
  <si>
    <t>25 и более</t>
  </si>
  <si>
    <t>Село</t>
  </si>
  <si>
    <t>14 и более</t>
  </si>
  <si>
    <t>ИТОГО Исчислено</t>
  </si>
  <si>
    <t>Расчет по ст. 212 02</t>
  </si>
  <si>
    <t>Расходы по оплате суточных</t>
  </si>
  <si>
    <t>Исчислено</t>
  </si>
  <si>
    <t>Компенсация по книгоиздательской продукции</t>
  </si>
  <si>
    <t>.0702 42199 99 .001 100</t>
  </si>
  <si>
    <t xml:space="preserve">Командировочные расходы </t>
  </si>
  <si>
    <t>Расчет по ст. 222 .00</t>
  </si>
  <si>
    <t>Транспортные услуги - Всего</t>
  </si>
  <si>
    <t>.0702 4219900 001 100</t>
  </si>
  <si>
    <t>ВСЕГО</t>
  </si>
  <si>
    <t>Учет транспортных расходов</t>
  </si>
  <si>
    <t>по статье 221 "Услуги связи"</t>
  </si>
  <si>
    <t>.0702 42199 99 001 100</t>
  </si>
  <si>
    <t>Радиоточки количество штук</t>
  </si>
  <si>
    <t>Абонплата за 1 радиоточку</t>
  </si>
  <si>
    <t>Всего за год</t>
  </si>
  <si>
    <t>Основной телефон за 12 мес.</t>
  </si>
  <si>
    <t>Абонплата за 1 мин</t>
  </si>
  <si>
    <t>ИТОГО за год</t>
  </si>
  <si>
    <t>НДС 18%</t>
  </si>
  <si>
    <t>Исчислено всего за год</t>
  </si>
  <si>
    <t>по статье  223 .00 "Коммунальные услуги"</t>
  </si>
  <si>
    <t>.0702 421 99 00 001 100</t>
  </si>
  <si>
    <t>Статья 223 20    Оплата отопления и водоснабжения</t>
  </si>
  <si>
    <t>Утверждно</t>
  </si>
  <si>
    <t>Стоимость 1Г\кал воды (руб.)</t>
  </si>
  <si>
    <t>Общая стоимость гор.воды</t>
  </si>
  <si>
    <t>Кроме того НДС (18 %)</t>
  </si>
  <si>
    <t>Итого</t>
  </si>
  <si>
    <t>Стоимость 1 Г\кал (руб.)</t>
  </si>
  <si>
    <t>Общая стоимость отопления</t>
  </si>
  <si>
    <t>Стоимость 1 куб м воды (руб.)</t>
  </si>
  <si>
    <t>Общая стоимость хол.воды</t>
  </si>
  <si>
    <t>Стоимость 1 куб. м стоков (руб.)</t>
  </si>
  <si>
    <t>Общая стоимость стоков</t>
  </si>
  <si>
    <t>Фактическая сумма расходов на отопление по исполнению</t>
  </si>
  <si>
    <t>Статья 223 30 "Оплата электроэнергии"</t>
  </si>
  <si>
    <t>Стоимость 1 квт/час с учетом НДС (18%) (руб.)</t>
  </si>
  <si>
    <t>Общая стоимость освещения</t>
  </si>
  <si>
    <t>статья 225. 00 "Услуги по содержанию имущества"</t>
  </si>
  <si>
    <t>ИТОГО по ст. 225</t>
  </si>
  <si>
    <t>.0702 4210000 327 100</t>
  </si>
  <si>
    <t>.0702 4219900 001 500</t>
  </si>
  <si>
    <t>ВСЕГО по ст. 226 .00</t>
  </si>
  <si>
    <t>по ст. 290</t>
  </si>
  <si>
    <t>Всего по ст.290</t>
  </si>
  <si>
    <t>по ст.310.06</t>
  </si>
  <si>
    <t>Оплата приобретения оборудования и инвентаря</t>
  </si>
  <si>
    <t>Оборудование для учебных кабинетов</t>
  </si>
  <si>
    <t>по ст. 340 10</t>
  </si>
  <si>
    <t>ИТОГО</t>
  </si>
  <si>
    <t>по ст. 340 12</t>
  </si>
  <si>
    <t>Смета доходов и расходов</t>
  </si>
  <si>
    <t xml:space="preserve">по средствам, полученным от предпринимательской и иной </t>
  </si>
  <si>
    <t>МОУ "Бокситогорская средняя общеобарзовательная школа № 2"</t>
  </si>
  <si>
    <t xml:space="preserve">                                                                        (полное наименование бюджетного учреждения)</t>
  </si>
  <si>
    <t>Единицы измерения : руб.</t>
  </si>
  <si>
    <t>Наименование статей</t>
  </si>
  <si>
    <t xml:space="preserve">Код </t>
  </si>
  <si>
    <t>строка</t>
  </si>
  <si>
    <t>Предусмотрено на год</t>
  </si>
  <si>
    <t>ДОХОДЫ</t>
  </si>
  <si>
    <t>ДОХОДЫ ОТ ПРЕДПРИНИМАТЕЛЬСКОЙ И ИНОЙ ПРИНОСЯЩЕЙ ДОХОД ДЕЯТЕЛЬНОСТИ</t>
  </si>
  <si>
    <t>000 3 00 00000 00 0000 000</t>
  </si>
  <si>
    <t>ДОХОДЫ ОТ СОБСТВЕННОСТИ ПО ПРЕДПРИНИМАТЕЛЬСКОЙ И ИНОЙ ПРИНОСЯЩЕЙ ДОХОД ДЕЯТЕЛЬНОСТИ</t>
  </si>
  <si>
    <t>000 3 01 00000 00 0000 000</t>
  </si>
  <si>
    <t>Доходы от размещения денежных средств, зачисляемые в бюджеты субъектов РФ</t>
  </si>
  <si>
    <t>000 3 01 01020 02 0000 120</t>
  </si>
  <si>
    <t>Доходы от продажи товаров, зачисляемые в бюджеты субъектов РФ</t>
  </si>
  <si>
    <t>000 3 02 02020 02 0000 440</t>
  </si>
  <si>
    <t>БЕЗВОЗМЕЗДНЫЕ ПОСТУПЛЕНИЯ ОТ ПРЕДПРИНИМАТЕЛЬСКОЙ И ИНОЙ ПРИНОСЯЩЕЙ ДОХОД ДЕЯТЕЛЬНОСТИ</t>
  </si>
  <si>
    <t>000 3 03 00000 00 0000 180</t>
  </si>
  <si>
    <t>Безвозмездные поступления от бюджетов бюджетной системы в бюджеты субъектов РФ</t>
  </si>
  <si>
    <t>статьи</t>
  </si>
  <si>
    <t>РАСХОДЫ:</t>
  </si>
  <si>
    <t>00</t>
  </si>
  <si>
    <t>Оплата труда с начислениями</t>
  </si>
  <si>
    <t>01</t>
  </si>
  <si>
    <t>Заработная плата</t>
  </si>
  <si>
    <t>Прочие выплаты</t>
  </si>
  <si>
    <t>03</t>
  </si>
  <si>
    <t>Начисления на оплату труда</t>
  </si>
  <si>
    <t>04</t>
  </si>
  <si>
    <t>05</t>
  </si>
  <si>
    <t>06</t>
  </si>
  <si>
    <t>07</t>
  </si>
  <si>
    <t>08</t>
  </si>
  <si>
    <t>09</t>
  </si>
  <si>
    <t>10</t>
  </si>
  <si>
    <t>11</t>
  </si>
  <si>
    <t>Пособия по социальной помощи населению</t>
  </si>
  <si>
    <t>12</t>
  </si>
  <si>
    <t>Поступление нефинансовых активов</t>
  </si>
  <si>
    <t>13</t>
  </si>
  <si>
    <t>14</t>
  </si>
  <si>
    <t>15</t>
  </si>
  <si>
    <t>340.09</t>
  </si>
  <si>
    <t>15.1</t>
  </si>
  <si>
    <t>ВСЕГО:</t>
  </si>
  <si>
    <t>39</t>
  </si>
  <si>
    <t xml:space="preserve">                                                                          (полное наименование бюджетного учреждения)</t>
  </si>
  <si>
    <t xml:space="preserve">                      СМЕТА  ДОХОДОВ</t>
  </si>
  <si>
    <t xml:space="preserve"> от предпринимательской и иной приносящей доход деятельности</t>
  </si>
  <si>
    <t>Единица измерения: руб.</t>
  </si>
  <si>
    <t>Источники образования средств</t>
  </si>
  <si>
    <t>Код</t>
  </si>
  <si>
    <t>Год</t>
  </si>
  <si>
    <t>В том числе</t>
  </si>
  <si>
    <t>ДОХОДЫ - всего</t>
  </si>
  <si>
    <t>Остаток средств на начало года</t>
  </si>
  <si>
    <t>Поступления текущего года</t>
  </si>
  <si>
    <t>в том числе от:</t>
  </si>
  <si>
    <t>платной образовательной деятельности; предоставления платных дополнительных образовательных услуг;</t>
  </si>
  <si>
    <t>учебно- производственной деятельности мастерских, учебно-опытных участков, агростанций, хозяйств, типографий, магазинов, подразделений общественного питания и других структурных подразделений образовательных учреждений, не имеющих статуса юридического лиц</t>
  </si>
  <si>
    <t>предпринимательской  деятельности :                                                                                            торговли покупными товарами, оборудованием; оказания посреднических услуг; долевого участия в деятельности других учреждений</t>
  </si>
  <si>
    <t>340.12</t>
  </si>
  <si>
    <t>Хоз.нужды</t>
  </si>
  <si>
    <t>15.2</t>
  </si>
  <si>
    <t>000 3 03 01050 05 0002 151</t>
  </si>
  <si>
    <t>Сумма на питание - 54,00                                                         (тыс. руб.)</t>
  </si>
  <si>
    <t>Сумма на питание - 54,0                                                         (тыс. руб.)</t>
  </si>
  <si>
    <t>Сумма на питание - 27,0                           (тыс.руб.)</t>
  </si>
  <si>
    <t>Доходы от оказания платных услуг получателями средств бюджетов</t>
  </si>
  <si>
    <t>.032 11303050050000130</t>
  </si>
  <si>
    <t>Прочие неналоговые доходы бюджетов муниципальных районов</t>
  </si>
  <si>
    <t>.032 11705050050000180</t>
  </si>
  <si>
    <t xml:space="preserve">стоимости объема продуктов питания по МОУ Бокситогорская СОШ № 2 на 2009 год   за счет  программы Здоровье школьников </t>
  </si>
  <si>
    <t>,032 11303050050000130</t>
  </si>
  <si>
    <t xml:space="preserve">    ,032 11705050050000180</t>
  </si>
  <si>
    <t>Оплата Интернет в год</t>
  </si>
  <si>
    <t xml:space="preserve"> по ст. 226 00</t>
  </si>
  <si>
    <t xml:space="preserve">Договор № 71 от 01.10.2009г. г. с ООО "ТеплоСервис" </t>
  </si>
  <si>
    <t>За 2009 год:</t>
  </si>
  <si>
    <t>Горячая вода  75,1  Г\кал, 36,7 тыс.руб.</t>
  </si>
  <si>
    <t>Теплоэнергия  737,16 Г/кал, 352,6 тыс.руб.</t>
  </si>
  <si>
    <t>Холодная вода  1095 куб.м., 10,0   тыс.руб.</t>
  </si>
  <si>
    <t>Бытовые стоки 2222,5 куб.м., 15,6  тыс.руб.</t>
  </si>
  <si>
    <t>За 2009 год</t>
  </si>
  <si>
    <t>95,88 тыс.квт/час 260,9 тыс.руб.</t>
  </si>
  <si>
    <t>Фактическая сумма расходов на освещение по исполнению</t>
  </si>
  <si>
    <t>*</t>
  </si>
  <si>
    <t xml:space="preserve">РАСЧЕТ </t>
  </si>
  <si>
    <t xml:space="preserve">на техническое обслуживание и ремонт оргтехники </t>
  </si>
  <si>
    <t xml:space="preserve">ИТОГО </t>
  </si>
  <si>
    <t>Абон.плата за осн.телефон (безлимт.тариф.план)</t>
  </si>
  <si>
    <t xml:space="preserve">на типографские услуги </t>
  </si>
  <si>
    <t>Печать документов для библиотеки (формуляры, бланки, пособия)</t>
  </si>
  <si>
    <t>Печать документов к Межрегиональному семинару культуротворческих школ</t>
  </si>
  <si>
    <t>(родительская плата)</t>
  </si>
  <si>
    <t xml:space="preserve">РАСЧЕТ средств на питание учащихся за счет внебюджетных средств </t>
  </si>
  <si>
    <t>количество дней функционирования</t>
  </si>
  <si>
    <t xml:space="preserve">цена </t>
  </si>
  <si>
    <t>30 руб</t>
  </si>
  <si>
    <t>рублей</t>
  </si>
  <si>
    <t>306чел * 172дн * 30руб = 1578960</t>
  </si>
  <si>
    <t>Договор №3851-РТК от 01.01.2011г. ОАО "Ростелеком"</t>
  </si>
  <si>
    <t>За 2010год</t>
  </si>
  <si>
    <t xml:space="preserve">Договор № 86794 от "12" января  2011 г. с ООО "РКС-энерго" </t>
  </si>
  <si>
    <t>80,36 тыс.квт/час - 279,7 тыс.ру.</t>
  </si>
  <si>
    <t>Расход электроэнергии тыс.квт/час</t>
  </si>
  <si>
    <t>Горячая вода  72,32  Г\кал, 48,3 тыс.руб.</t>
  </si>
  <si>
    <t>Теплоэнергия  765,46 Г/кал, 508,7 тыс.руб.</t>
  </si>
  <si>
    <t>Холодная вода  1426 куб.м., 14,8   тыс.руб.</t>
  </si>
  <si>
    <t>Бытовые стоки 2887,5,5 куб.м., 22,2  тыс.руб.</t>
  </si>
  <si>
    <t>Программа "Налоговая через Интернет"  ФГУП "ЦентрИнформ" (Открытие доступа на очередной период, оплата 1 раз в год)</t>
  </si>
  <si>
    <t>ФГУП "ЦентрИнформ" Программа ЭЦП в ФСС РФ (оплата 1 раз в год)</t>
  </si>
  <si>
    <t>РАСЧЕТ</t>
  </si>
  <si>
    <t>Заправка картриджей к принтеру ( 15 * 600 руб)</t>
  </si>
  <si>
    <t>Замена чипа картриджа ( 6 * 800руб)</t>
  </si>
  <si>
    <t>Печать грамот, багодарностей  520шт * 25руб</t>
  </si>
  <si>
    <t>Оплата суточных: 40 суток х 100 руб.</t>
  </si>
  <si>
    <t>120 куб.м.*82,35=9882руб</t>
  </si>
  <si>
    <t>Охранные услуги ООО "Частное охранное предприятие "Полермо" 9990  руб. х 10 мес. Договор №95 от 01.01.2011г..</t>
  </si>
  <si>
    <t>Договор № 255 от 01.01.10 г. с МУП "Бокситогорскавтотранспорт"</t>
  </si>
  <si>
    <t>стоимости объема продуктов питания по МОУ "Бокситогорская СОШ № 2" на 2011 год   за счет средств субвенции областного бюджета (учащиеся из малоимущих семей, состоящих на учете в противотуберкулезном диспансере и учащиеся признанные инвалидами)</t>
  </si>
  <si>
    <t>стоимости объема продуктов питания по МОУ "Бокситогорская СОШ № 2" на 2011 год   за счет средств субвенции областного бюджета (учащиеся из многодетных семей)</t>
  </si>
  <si>
    <t>стоимости объема продуктов питания по МОУ "Бокситогорская СОШ № 2" на 2011 год   за счет средств субвенции областного бюджета (учащиеся начальных классов на получение бесплатного молока)</t>
  </si>
  <si>
    <t>Дневное отделение</t>
  </si>
  <si>
    <t>Вечернее отделение</t>
  </si>
  <si>
    <t>ХII классы</t>
  </si>
  <si>
    <t>Итого по 10-12 кл.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</si>
  <si>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 xml:space="preserve">Общая кубатура всех строений по наружному обмеру - </t>
    </r>
    <r>
      <rPr>
        <u val="single"/>
        <sz val="14"/>
        <rFont val="Times New Roman"/>
        <family val="1"/>
      </rPr>
      <t>17435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</si>
  <si>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 xml:space="preserve">Внутренняя площадь здания – </t>
    </r>
    <r>
      <rPr>
        <u val="single"/>
        <sz val="14"/>
        <rFont val="Times New Roman"/>
        <family val="1"/>
      </rPr>
      <t>4043,0</t>
    </r>
  </si>
  <si>
    <r>
      <t>3.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Количество и площадь классных комнат_</t>
    </r>
    <r>
      <rPr>
        <u val="single"/>
        <sz val="14"/>
        <rFont val="Times New Roman"/>
        <family val="1"/>
      </rPr>
      <t>33 каб; 1572 кв.м</t>
    </r>
    <r>
      <rPr>
        <sz val="14"/>
        <rFont val="Times New Roman"/>
        <family val="1"/>
      </rPr>
      <t>_</t>
    </r>
  </si>
  <si>
    <r>
      <t>6.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 xml:space="preserve">Площадь освещения  - </t>
    </r>
    <r>
      <rPr>
        <u val="single"/>
        <sz val="14"/>
        <rFont val="Times New Roman"/>
        <family val="1"/>
      </rPr>
      <t>4043,0</t>
    </r>
  </si>
  <si>
    <t>О Б Щ И Е        С В Е Д Е Н И Я</t>
  </si>
  <si>
    <t>На 01 сентября 2010  г.</t>
  </si>
  <si>
    <t>На 01 сентября 2011 г.</t>
  </si>
  <si>
    <r>
      <t>Конференции, Семинары ассоциации КШ</t>
    </r>
    <r>
      <rPr>
        <i/>
        <sz val="11"/>
        <rFont val="Arial"/>
        <family val="2"/>
      </rPr>
      <t xml:space="preserve"> </t>
    </r>
  </si>
  <si>
    <t>Годичные курсы педагогов в ЛОИРО 19поездок *100руб.</t>
  </si>
  <si>
    <t>октябрь г.Санкт-Петербург 4 чел. Х 2 сут. Х 100 р.</t>
  </si>
  <si>
    <t>декабрь г.Санкт-Петербург 4 чел. Х 2 сут. Х 100 р.</t>
  </si>
  <si>
    <t>Итого  потребл.гор.воды</t>
  </si>
  <si>
    <t>Итого потребл. отопления</t>
  </si>
  <si>
    <t>по договору № 2 от 01.01.2011г.  ООО "Мега"</t>
  </si>
  <si>
    <t>Медицинские анализы работников</t>
  </si>
  <si>
    <t>Расчет платы за землю:</t>
  </si>
  <si>
    <t>6704310руб*1,5%=100565руб</t>
  </si>
  <si>
    <t>100565 / 4 кварт.= 25141руб</t>
  </si>
  <si>
    <r>
      <t>7.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Размер учебно-опытного участка – 2,38 га</t>
    </r>
  </si>
  <si>
    <t xml:space="preserve">Внутризоновые соединения </t>
  </si>
  <si>
    <t>кол-во минут</t>
  </si>
  <si>
    <t>сумма</t>
  </si>
  <si>
    <t>2009 январь</t>
  </si>
  <si>
    <t>фев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</si>
  <si>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</si>
  <si>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</si>
  <si>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</si>
  <si>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</si>
  <si>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</si>
  <si>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</si>
  <si>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</si>
  <si>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</si>
  <si>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</si>
  <si>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</si>
  <si>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2010 январь</t>
  </si>
  <si>
    <t>межгород</t>
  </si>
  <si>
    <t>мин</t>
  </si>
  <si>
    <t>местные соединения.</t>
  </si>
  <si>
    <t>линий</t>
  </si>
  <si>
    <t>2009год                         внутризоновые соединения</t>
  </si>
  <si>
    <t>минут</t>
  </si>
  <si>
    <t>местные соединения (безлимит.ТП)</t>
  </si>
  <si>
    <t xml:space="preserve">                         внутризоновые соединения</t>
  </si>
  <si>
    <t>2010год</t>
  </si>
  <si>
    <t>За практика студентов</t>
  </si>
  <si>
    <t>междугород.соединения</t>
  </si>
  <si>
    <t xml:space="preserve"> </t>
  </si>
  <si>
    <t>Плата за землю: 25141руб*4кварт=100564руб</t>
  </si>
  <si>
    <t>Оплата сбора за загрязнение окружающей среды 7169 руб. х 4 кв.=28676,00   Кредиторская задолженность за 2011год- 57503,67</t>
  </si>
  <si>
    <t>25141*4 кварт= 100564руб.</t>
  </si>
  <si>
    <t>2011год (11мес)</t>
  </si>
  <si>
    <t xml:space="preserve">Договор №3851 от 01.02.2009 г ОАО"Ростелеком" </t>
  </si>
  <si>
    <t>Горячая вода  85,14  Г\кал, 73,46 тыс.руб.</t>
  </si>
  <si>
    <t>Теплоэнергия  669,33 Г/кал, 577,54 тыс.руб.</t>
  </si>
  <si>
    <t>Холодная вода  1738,0 куб.м., 21,0   тыс.руб.</t>
  </si>
  <si>
    <t>Бытовые стоки 2679,1 куб.м., 23,0  тыс.руб.</t>
  </si>
  <si>
    <t>За 2011 год(за 11 мес):</t>
  </si>
  <si>
    <t>49,04 тыс.квт/час 205,5 тыс.руб.</t>
  </si>
  <si>
    <t>За 2011 год (за 11 мес):</t>
  </si>
  <si>
    <t>Кредиторская задолженность за  2011год. (на 01.12.2011г.)</t>
  </si>
  <si>
    <t>Кредиторская задолженность за 2011г. (на 01.12.2011г) -76538,84 руб</t>
  </si>
  <si>
    <t xml:space="preserve">Р А С Ч Е Т   </t>
  </si>
  <si>
    <t>кредиторская задолженность за 2011г(на 01.12.2011г)- 4117,50 руб.</t>
  </si>
  <si>
    <t xml:space="preserve">Периодические замеры сопротивления </t>
  </si>
  <si>
    <t>Договор № 08-08 от 01.01.2008г. ИП Лось А.А. по обслуживанию узла учета тепловой энергии. Стоимость в меся ц 1500 руб. х 12 мес. Кредиторская задолженность за 2011г.(на 01.12.2011г.) - 5500,00руб</t>
  </si>
  <si>
    <t>Ремонт оргтехники (2% от баланс. стоим.)1236349*2%=24727руб</t>
  </si>
  <si>
    <t xml:space="preserve">Р А С Ч Е Т    </t>
  </si>
  <si>
    <t>46 чел. х 100 руб. х 12 мес.</t>
  </si>
  <si>
    <t>Поездки в Санкт-Петербург (автобус) 800 руб.х 32 поезд.</t>
  </si>
  <si>
    <t>Поездки в Пикалево (автобус)108 руб.х 5 поезд.</t>
  </si>
  <si>
    <t>Поездки в Пикалево на семинар 5чел*108руб</t>
  </si>
  <si>
    <t>Март г.Санкт-Петербург (автобус) 5 чел. Х 800 руб.</t>
  </si>
  <si>
    <t>Октябрь г.Санкт-Петербург (автобус)  4чел. Х 800 руб.</t>
  </si>
  <si>
    <t>декабрь г.Санкт-Петербург (автобус) 4 чел. Х 800 руб.</t>
  </si>
  <si>
    <t>Годичные курсы педагогов в ЛОИРО 19поездок*800руб</t>
  </si>
  <si>
    <t>Март г.Санкт-Петербург 5 чел. Х 1 сут. Х 100 р.</t>
  </si>
  <si>
    <t>График  поездок на 2012 год</t>
  </si>
  <si>
    <t>Учет суточных выплат (032,0702,4219900,001,212)</t>
  </si>
  <si>
    <t>.0702 42199 00 .001 307</t>
  </si>
  <si>
    <t>Фактические расходы на услуги связи ОАО "Ростелеком"</t>
  </si>
  <si>
    <t>ООО "Профилактика". Дератизация. Договор № 14 от 01.01.2011г.                 1008 м.кв. х 0,90 руб. х 12 мес.=10886,40 Кредиторская задолженность за 2011г.(на 01.12.2011г)- 1200,00руб.</t>
  </si>
  <si>
    <t>Междугородние разговоры в СПб 550мин х 3,92руб.</t>
  </si>
  <si>
    <t>Кредиторская задолженность за 2011год</t>
  </si>
  <si>
    <t>АБОН.ЛИНИЯ+МЕСТ.СОЕД.</t>
  </si>
  <si>
    <t>внутризоновые соединения 904 мин*2,21руб</t>
  </si>
  <si>
    <t>Договор с МБОУ ДОД "ЦИТ"</t>
  </si>
  <si>
    <t>Р А С Ч Е Т</t>
  </si>
  <si>
    <t xml:space="preserve">Оплата пени, штрафов в ПФР </t>
  </si>
  <si>
    <t>Частное охранное предприятие "Полермо" Техобслуживание тревожной кнопки. Дог. №50 от 01.01.2009г.  1619х 10мес=16190.   Кредиторская задолженность за 2011г.=2331,00руб</t>
  </si>
  <si>
    <t>Оплата Интернет в год (предварительная стоимость)  5000*12мес.=60000руб</t>
  </si>
  <si>
    <t>ВСЕГО по ст.221</t>
  </si>
  <si>
    <t>на 2012 год за счет субвениции на ежемесячное денежное вознаграждение за классное</t>
  </si>
  <si>
    <t>Страх.взносы 34,2%</t>
  </si>
  <si>
    <t xml:space="preserve">Сумма в месяц </t>
  </si>
  <si>
    <t>Сумма на 2012 год</t>
  </si>
  <si>
    <t>1(кро)</t>
  </si>
  <si>
    <t>ФГУЗ "Центр гигиены и эпидемиологии"          Кредиторская задложенность за 2011г. 8063,01 (на 20.12.2011)</t>
  </si>
  <si>
    <t>Количество 10 куб.м*12=120 куб.м. в год</t>
  </si>
  <si>
    <t>Количество потребления гор. воды (по лимиту)            с 01.01.2012 по 31.08.2012г.</t>
  </si>
  <si>
    <t>Количество потребления гор. воды (по лимиту) с 01.09.2012г. По 31.12.2012г.</t>
  </si>
  <si>
    <t>Итого за 8 месяцев</t>
  </si>
  <si>
    <t>Итого за 4 месяца</t>
  </si>
  <si>
    <t>Общая потребность в топливе (по лимиту)                  с 01.01.2012г. По 31.08.2012г.</t>
  </si>
  <si>
    <t>Общая потребность в топливе (по лимиту) с 01.09.2012г по 31.12.2012г.</t>
  </si>
  <si>
    <t>Итого за 6 месяцев.</t>
  </si>
  <si>
    <t>Итого за 2 месяца.</t>
  </si>
  <si>
    <t>Итого за 4 месяца.</t>
  </si>
  <si>
    <t>Количество потребления хол.воды (по лимиту) с 01.01.2012г. По 30.06.2012г.</t>
  </si>
  <si>
    <t>Количество  бытовых стоков (по лимиту)  с 01.01.2012г. По 30.06.2012г.</t>
  </si>
  <si>
    <t>Количество потребления хол.воды (по лимиту) с 01.07.2012г. По 31.08.2012г.</t>
  </si>
  <si>
    <t>Количество потребления хол.воды (по лимиту) с 01.09.2012 по 31.12.2012г.</t>
  </si>
  <si>
    <t>Количество  бытовых стоков (по лимиту)  с 01.07.2012г. По 31.08.2012г.</t>
  </si>
  <si>
    <t>Количество  бытовых стоков (по лимиту) с 01.09.2012 по 31.12.2012г.</t>
  </si>
  <si>
    <t>Итого стоимость стоков  в год</t>
  </si>
  <si>
    <t>Итого за 2 месяцев.</t>
  </si>
  <si>
    <t>Итого за 4 месяцев.</t>
  </si>
  <si>
    <t>Итого стоимость холодной воды  в год</t>
  </si>
  <si>
    <t>Парацетамол 30 шт х 6 руб.</t>
  </si>
  <si>
    <t>Анальгин 30 шт. х 6 руб.</t>
  </si>
  <si>
    <t>Аскофен 30 шт. х 6 руб.</t>
  </si>
  <si>
    <t>Цитрамон 30 шт.х 6 руб.</t>
  </si>
  <si>
    <t>Бекарбон 30 шт. х 6 руб.</t>
  </si>
  <si>
    <t>Кофеин 30 шт. х 4 руб.</t>
  </si>
  <si>
    <t>Валидол 30 шт. х 8 руб.</t>
  </si>
  <si>
    <t>Корвалол 30 шт. х 10руб.</t>
  </si>
  <si>
    <t>Актив. уголь 200 шт. х 2руб.</t>
  </si>
  <si>
    <t>Мукалтин 50 шт. х 3  руб.</t>
  </si>
  <si>
    <t>Бесалол 20 шт. х 8 руб.</t>
  </si>
  <si>
    <t>Аллохол 20 шт.х 3руб.</t>
  </si>
  <si>
    <t>Дротаверин 20шт*15руб</t>
  </si>
  <si>
    <t>Каптоприл 5шт*10руб</t>
  </si>
  <si>
    <t>Лейкопластырь 6 шт. х 35 руб.</t>
  </si>
  <si>
    <t>Лейкопластырь бактерицидный  200шт* 2руб</t>
  </si>
  <si>
    <t>Бинт 80 шт. х 10 руб.</t>
  </si>
  <si>
    <t>Зеленка 50 шт. х 10 руб.</t>
  </si>
  <si>
    <t>Йод 50 шт. х 13 руб.</t>
  </si>
  <si>
    <t>Перекись водорода 30 шт. х 12 руб.</t>
  </si>
  <si>
    <t>Нашатырный спирт 50 шт. х 13 руб.</t>
  </si>
  <si>
    <t>Вата 80 шт. х 20 руб.</t>
  </si>
  <si>
    <t>Бумага для принтера 400 пач. Х 185 руб.</t>
  </si>
  <si>
    <t>папка-регистратор 50 шт.х 80руб.</t>
  </si>
  <si>
    <t>Папки- уголок  50*10руб</t>
  </si>
  <si>
    <t>папка-конверт на кнопке  50*15</t>
  </si>
  <si>
    <t>папка с завязками 200*15</t>
  </si>
  <si>
    <t>скоросшиватели300*15</t>
  </si>
  <si>
    <t>планшет10*60</t>
  </si>
  <si>
    <t>файл-вкладыш 25уп*150</t>
  </si>
  <si>
    <t>Дискеты 100 шт. х 15 руб.</t>
  </si>
  <si>
    <t>мел школьный 100уп(по 100шт)*170руб</t>
  </si>
  <si>
    <t>лотки для бумаг 5уп.(по 5 шт)*500руб.</t>
  </si>
  <si>
    <t>степлер  5шт*60 руб.</t>
  </si>
  <si>
    <t>скрепки  30уп*15 руб</t>
  </si>
  <si>
    <t>скобы для степлера 10уп(по 15кор)*45руб</t>
  </si>
  <si>
    <t>вертикальный накопитель 20шт*75руб.</t>
  </si>
  <si>
    <t>диски 10уп*180руб</t>
  </si>
  <si>
    <t>Фотопленка   30шт*200</t>
  </si>
  <si>
    <t>тетради общие 50шт*25руб</t>
  </si>
  <si>
    <t>бумага для заметок 30уп*60руб</t>
  </si>
  <si>
    <t>набор клейких закладок 20шт*130руб</t>
  </si>
  <si>
    <t>конверт почтовый 40шт*15руб</t>
  </si>
  <si>
    <t>пленка для факса   10 шт*200руб</t>
  </si>
  <si>
    <t>ручка шариковая 50шт*12руб</t>
  </si>
  <si>
    <t>маркер-выделитель текста 20шт*25руб</t>
  </si>
  <si>
    <t>карандаш 20шт*7руб</t>
  </si>
  <si>
    <t>клей-карандаш 20шт*15руб</t>
  </si>
  <si>
    <t>корректирующая жидкость 20шт*25руб</t>
  </si>
  <si>
    <t>пружины для брошюровочной машины 4уп*350руб</t>
  </si>
  <si>
    <t>грамота(благодарность)300шт*25руб</t>
  </si>
  <si>
    <t>Моющие средства</t>
  </si>
  <si>
    <t>Мыло хоз.400 шт. * 20 руб.</t>
  </si>
  <si>
    <t>Сода кальц. 300 пач. * 25 руб.</t>
  </si>
  <si>
    <t>Порошок 300шт.х30 руб</t>
  </si>
  <si>
    <t>Хлорамин 15пач*220руб</t>
  </si>
  <si>
    <t>Чистящее  300 шт.х 40 руб.</t>
  </si>
  <si>
    <t>Мыло детское 250*15руб</t>
  </si>
  <si>
    <t>Средство для мытья стекол 60*70руб</t>
  </si>
  <si>
    <t>Моющее средство 150 шт.х 40руб.</t>
  </si>
  <si>
    <t>Итого:</t>
  </si>
  <si>
    <t>Хозяйственные товары</t>
  </si>
  <si>
    <t>Электротехнические материалы</t>
  </si>
  <si>
    <t>выключатель 60шт*50руб</t>
  </si>
  <si>
    <t>стартер 200шт*15руб</t>
  </si>
  <si>
    <t>Лампы 800 шт. * 12 руб.</t>
  </si>
  <si>
    <t>Лампы люмин. 250*100</t>
  </si>
  <si>
    <t>Патроны эл. 50 шт. * 20 руб.</t>
  </si>
  <si>
    <t>Кабель -канал 40 шт * 40 руб</t>
  </si>
  <si>
    <t>Розетки 25 шт.х 40 руб.</t>
  </si>
  <si>
    <t>Сантехнические материалы</t>
  </si>
  <si>
    <t>Смеситель 10шт*800руб</t>
  </si>
  <si>
    <t>Унитаз 3шт*1500руб</t>
  </si>
  <si>
    <t>Вентель 15шт*200руб</t>
  </si>
  <si>
    <t>Прокладки(набор) 10шт*40руб</t>
  </si>
  <si>
    <t>Манжет 20шт*20руб</t>
  </si>
  <si>
    <t>Гибкие шланги 15шт*80руб</t>
  </si>
  <si>
    <t>Хозяйственный инвентарь</t>
  </si>
  <si>
    <t>Лопаты, грабли 20шт.х 150 руб.</t>
  </si>
  <si>
    <t>Секатор 3шт* 220руб</t>
  </si>
  <si>
    <t>Триммер 1шт * 6000</t>
  </si>
  <si>
    <t>Лестница-стремянка 2* 2500</t>
  </si>
  <si>
    <t>Перчатки резиновые 100 шт.х 20 руб.</t>
  </si>
  <si>
    <t>Перчатки тканевые 50 шт.х 10 руб</t>
  </si>
  <si>
    <t>Ножницы 10 шт.х 50 руб.</t>
  </si>
  <si>
    <t>Швабры 15шт*70руб</t>
  </si>
  <si>
    <t>Ведра 15 шт. * 80 руб.</t>
  </si>
  <si>
    <t>Мягкий инвентарь:</t>
  </si>
  <si>
    <t>Спорт.форма для соревнований 15 чел.х 1000</t>
  </si>
  <si>
    <t>Спецодежда для тех.персонала 12 чел.х 300</t>
  </si>
  <si>
    <t>Постельное белье для лагеря 60компл.х450</t>
  </si>
  <si>
    <t>Занавески для кабинетов 12 компл.*2700</t>
  </si>
  <si>
    <t>Строительные материалы:</t>
  </si>
  <si>
    <t>Краска разная 500 кг. * 150 руб.</t>
  </si>
  <si>
    <t>Олифа 25 бут. * 45 руб.</t>
  </si>
  <si>
    <t>Цемент 20 мешков(40 кг) х 250 руб</t>
  </si>
  <si>
    <t>Плитка потолоч. 1000 шт.х 15руб</t>
  </si>
  <si>
    <t>Мел 100 кг х 50 руб</t>
  </si>
  <si>
    <t>Гвозди,шурупы,саморезы, дюбеля</t>
  </si>
  <si>
    <t>Кисти, валики 50 шт.х 45 руб.</t>
  </si>
  <si>
    <t>Посуда:</t>
  </si>
  <si>
    <t xml:space="preserve">Кастрюли </t>
  </si>
  <si>
    <t>Чашки (небьющиеся)  500шт*70руб</t>
  </si>
  <si>
    <t>Вилки 150шт*20руб</t>
  </si>
  <si>
    <t>Ложки 150шт*20руб</t>
  </si>
  <si>
    <t>Тарелки   300шт*30руб</t>
  </si>
  <si>
    <t>Запчасти к орг.технике, компьютерам</t>
  </si>
  <si>
    <t>Винчестер 2шт*3000руб</t>
  </si>
  <si>
    <t>Сетевой фильтр 5шт*500руб</t>
  </si>
  <si>
    <t xml:space="preserve">Переходник Apple mini-DVI-VGA </t>
  </si>
  <si>
    <t>Кабель VGA 10м*400руб</t>
  </si>
  <si>
    <t>Мышь оптическая 20шт*400руб</t>
  </si>
  <si>
    <t>Хим.реактивы и хим.посуда</t>
  </si>
  <si>
    <r>
      <t>хим.реактивы</t>
    </r>
    <r>
      <rPr>
        <sz val="10"/>
        <rFont val="Agency FB"/>
        <family val="2"/>
      </rPr>
      <t>: карбид кальция,нитрат серебра,уксусная кислота,иодид калия,сульфат меди,хлорид меди,хлорид цинка,хлорид магния,универсальный индикатор-15шт.,кристаллический йод,фенол,глюкоза,углерод 4-х-хлористый,анилин,диэтиловый эфир,набор спиртов,цинк,кристаллическая сера.</t>
    </r>
  </si>
  <si>
    <t>итого</t>
  </si>
  <si>
    <t>Учебные и учебно-наглядные пособия</t>
  </si>
  <si>
    <t xml:space="preserve">Для учебных кабинетов: комплекты таблиц,карты, учебные видеокасеты, dvd кассеты, линейки классные (дерев.),циркуль для классной доски(дерев), катушка-моток из проводов, набор соединительных проводов с наконечником. </t>
  </si>
  <si>
    <t>Магазины с патронами к АКМ   4шт</t>
  </si>
  <si>
    <t>Теннисные ракетки, сетки, шарики</t>
  </si>
  <si>
    <t>Мячи футбольные, волейбольные</t>
  </si>
  <si>
    <t xml:space="preserve">итого  </t>
  </si>
  <si>
    <t>Всего по ст 340.012</t>
  </si>
  <si>
    <t>Сменные картриджы к оргтехнике 6шт.*3200руб</t>
  </si>
  <si>
    <t xml:space="preserve">                            в 2012 году</t>
  </si>
  <si>
    <t>среднее количество детей</t>
  </si>
  <si>
    <t>Глобус-1 большой х 3000 руб</t>
  </si>
  <si>
    <t>Глобус-2 средних х 2000 руб.</t>
  </si>
  <si>
    <t>Кодоскоп с набором диапозитивов (по физике)</t>
  </si>
  <si>
    <t xml:space="preserve">Экран переносной </t>
  </si>
  <si>
    <t>Амперметры, вольтметры, миллиамперметры лабораторые, трубка Ньютона, тележка реактивного действия,волновая машина Зворочкина</t>
  </si>
  <si>
    <t>Классная доска 3-х створч. 16х5000</t>
  </si>
  <si>
    <t>Стеклянные доски 2х6000</t>
  </si>
  <si>
    <t>Магнитные доски 2х4000</t>
  </si>
  <si>
    <t xml:space="preserve">Автомат АКМ 2 шт*9000руб </t>
  </si>
  <si>
    <t>Столы теннисные  4 шт* 7500</t>
  </si>
  <si>
    <t>итого 340.06</t>
  </si>
  <si>
    <t>Компьютеры для учебных кабинетов 10шт.х 30000 руб.</t>
  </si>
  <si>
    <t>Ксерокс в учебные кабинеты 7шт.х 7000 руб.</t>
  </si>
  <si>
    <t xml:space="preserve">Принтер струйный </t>
  </si>
  <si>
    <t xml:space="preserve">Телевизоры для учебных кабинетов 6штх6000 </t>
  </si>
  <si>
    <t>DVDплейеры для учебных кабинетов 6х2500</t>
  </si>
  <si>
    <t>Мультимедиапроектор 3шт*30000</t>
  </si>
  <si>
    <t>телефон с АОН 2шт*3000</t>
  </si>
  <si>
    <t>брошюровщик 1шт*3000руб</t>
  </si>
  <si>
    <t>ламинатор 1шт*2000</t>
  </si>
  <si>
    <t>Утюг для кабинета труда 2х500</t>
  </si>
  <si>
    <t>Программное обеспечение (учебные)</t>
  </si>
  <si>
    <t>Бачки металлические для мусора 4 шт.х 4000 руб.</t>
  </si>
  <si>
    <t>Ящики для огнтушителей 10шт*1250руб</t>
  </si>
  <si>
    <t>Стеллажи для документов 10 шт.х 4000 руб.</t>
  </si>
  <si>
    <t xml:space="preserve">стол офисный 10шт*4500руб </t>
  </si>
  <si>
    <t>шкаф офисный 10шт*4500руб</t>
  </si>
  <si>
    <t>стул офисный 10шт*1500руб</t>
  </si>
  <si>
    <t>стул мягкий 30 шт*1000руб</t>
  </si>
  <si>
    <t>пожарный щит 1шт*7000</t>
  </si>
  <si>
    <t>Мармитная линия для столовой</t>
  </si>
  <si>
    <t xml:space="preserve">мясорубка электрическая </t>
  </si>
  <si>
    <t xml:space="preserve">Холодильный прилавок для столовой </t>
  </si>
  <si>
    <t>Жаровочный шкаф для столовой</t>
  </si>
  <si>
    <t>Приобретение основных средств</t>
  </si>
  <si>
    <t xml:space="preserve">   1675экз. на сумму 355000руб</t>
  </si>
  <si>
    <t>ВСЕГО по ст.310,06</t>
  </si>
  <si>
    <t xml:space="preserve">  </t>
  </si>
  <si>
    <t>Договор № 2 от 01.01.2011г. ООО "Мега"  на техобслуживание и ремонт компьютерной техники. 3000руб*12мес.=36000руб.Кредиторская задолженность за 2011г.(на 01.12.2011г.)- 8000,00руб</t>
  </si>
  <si>
    <t>ООО "Идея" обслуживание автоматич.пожарн.сигнализации.3000*12мес=36000руб. Договор  от 30.08.2011. Задолженность за 2011г.- 12000руб.</t>
  </si>
  <si>
    <r>
      <t>ЗАО "Центр безопасности "Охрана помещений" . Договор №01_0000_00744 от 31.08.2011г. Услуги по обеспечению функционирования канала связи Системы с объектом(пожарная сигнализация) 3500руб*12 мес=42000руб. Кредиторская задолженность за 2011г.-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26431руб</t>
    </r>
  </si>
  <si>
    <t>ООО "Мега" обслуживание программы "1С". Договор № 7от 01.01. 2011г     3000руб*12мес=36000 Кредиторская задолженность за 2011год- 4000руб (на 01.12.2011г.)</t>
  </si>
  <si>
    <t xml:space="preserve">Составление проектной документации на измерительный комплекс. 35000руб. Монтаж измерительного комплекса- 35000руб </t>
  </si>
  <si>
    <t xml:space="preserve">Составление энергетического паспорта школы </t>
  </si>
  <si>
    <t>Заправка огнетушителей: 20шт*350 руб=7000</t>
  </si>
  <si>
    <t>ООО "Динамика"- продление лицензионного соглашения компании "Microsoft": 25компьют.*270руб=6750руб; продление лицензии "Касперский": 34 компьют.*150руб.=5100руб</t>
  </si>
  <si>
    <t>Типографские услуги</t>
  </si>
  <si>
    <r>
      <t>Подписка</t>
    </r>
    <r>
      <rPr>
        <sz val="10"/>
        <rFont val="Arial"/>
        <family val="2"/>
      </rPr>
      <t>: "Завуч школы"-1500,"Юр.журн.Директор"- 2300 руб.,"Новый путь"-700,"Директор школы"-2200, "Справочник классного руковод."-1800, "Начальная школа" -2000</t>
    </r>
  </si>
  <si>
    <t>Расчет на питание учащихся на 2012 год за счет средств субвенции областного бюджета</t>
  </si>
  <si>
    <t>на 01.01.2011г.</t>
  </si>
  <si>
    <t>на 01.09.2011г.</t>
  </si>
  <si>
    <t xml:space="preserve">детодни питания  - 169 </t>
  </si>
  <si>
    <t>детодни питания  - 169</t>
  </si>
  <si>
    <t xml:space="preserve">Расчет на обеспечение учащихся  бесплатными горячими завтраками за счет средств МЦП "Здоровье дошкольников и школьников Бокситогорского муниципального района на 2012 год" </t>
  </si>
  <si>
    <t>На 01 сентября 2011  г.</t>
  </si>
  <si>
    <t>Капитальные расходы</t>
  </si>
  <si>
    <t xml:space="preserve">Забор вокруг школы </t>
  </si>
  <si>
    <t>Ремонт спортивной площадки</t>
  </si>
  <si>
    <t>Замена полов 2,3,4этаж,столовая,гардероб,</t>
  </si>
  <si>
    <t>коридор возле столовой - 1080кв.м*745руб</t>
  </si>
  <si>
    <t>ремонт мягкой кровли(малый зал,склад)375кв.м*900руб</t>
  </si>
  <si>
    <t>замена оконных блоков в тренаж.зале 7шт*15000</t>
  </si>
  <si>
    <t>замена оконных блоков в столовой 11шт*15000</t>
  </si>
  <si>
    <t>замена оконных блоков 2,3,4этаж  36шт*20000руб</t>
  </si>
  <si>
    <t>Замена оконных блоков в гардеробе 14 шт.х 10000 руб.</t>
  </si>
  <si>
    <t>Двери для туалетов 10 шт.х 4000 руб.</t>
  </si>
  <si>
    <t>Приобретение учебников:</t>
  </si>
  <si>
    <t>на 2012 год за счет средств областного бюджета</t>
  </si>
  <si>
    <t>Зараб.плата по тарификации на 01.09.2011г.</t>
  </si>
  <si>
    <t>Индексация на 18% за сентябрь, октябрь</t>
  </si>
  <si>
    <t>Фонд стимулирования 30%</t>
  </si>
  <si>
    <t xml:space="preserve">Итого месячный фонд </t>
  </si>
  <si>
    <t>Фонд за 8месяцев (январь-август)</t>
  </si>
  <si>
    <t>Увеличение з/платы в теч.года (20%)</t>
  </si>
  <si>
    <t>Зараб.плата</t>
  </si>
  <si>
    <t>Фонд за 4 месяца (сентябрь-декабрь)</t>
  </si>
  <si>
    <t>Страх.взносы в фонды 34,2% (ст.213)</t>
  </si>
  <si>
    <t>Всего ФОТ за год (ст.211)</t>
  </si>
  <si>
    <t xml:space="preserve">Изготовление печати, штампа </t>
  </si>
  <si>
    <t>ООО "Мега" программа "1С-бухгалтерия 8.0"</t>
  </si>
  <si>
    <t xml:space="preserve">                              приносящей доход деятельности</t>
  </si>
  <si>
    <t xml:space="preserve">                         на 2012 год</t>
  </si>
  <si>
    <t>Расчет оплаты труда работников МБОУ "Бокситогорская СОШ № 2"</t>
  </si>
  <si>
    <t>Расчет оплаты труда работников МБОУ "Бокситогорская сош № 2"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</si>
</sst>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  <numFmt numFmtId="171" formatCode="0.000000"/>
    <numFmt numFmtId="172" formatCode="0.00000"/>
    <numFmt numFmtId="173" formatCode="_-* #,##0.0_р_._-;\-* #,##0.0_р_._-;_-* &quot;-&quot;?_р_._-;_-@_-"/>
    <numFmt numFmtId="174" formatCode="#,##0.0_ ;\-#,##0.0\ "/>
    <numFmt numFmtId="175" formatCode="0.00000000"/>
    <numFmt numFmtId="176" formatCode="0.0000000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_(* #,##0.0_);_(* \(#,##0.0\);_(* &quot;-&quot;??_);_(@_)"/>
    <numFmt numFmtId="182" formatCode="_(* #,##0_);_(* \(#,##0\);_(* &quot;-&quot;??_);_(@_)"/>
    <numFmt numFmtId="183" formatCode="_-* #,##0.00\ _р_._-;\-* #,##0.00\ _р_._-;_-* &quot;-&quot;??\ _р_._-;_-@_-"/>
    <numFmt numFmtId="184" formatCode="#,##0.0_ ;[Red]\-#,##0.0\ "/>
    <numFmt numFmtId="185" formatCode="_-* #,##0_р_._-;\-* #,##0_р_._-;_-* &quot;-&quot;??_р_._-;_-@_-"/>
    <numFmt numFmtId="186" formatCode="0.0%"/>
    <numFmt numFmtId="187" formatCode="#,##0.00&quot;р.&quot;"/>
    <numFmt numFmtId="188" formatCode="_-* #,##0\ _р_._-;\-* #,##0\ _р_._-;_-* &quot;-&quot;\ _р_._-;_-@_-"/>
    <numFmt numFmtId="189" formatCode="_-* #,##0.0\ _р_._-;\-* #,##0.0\ _р_._-;_-* &quot;-&quot;??\ _р_._-;_-@_-"/>
    <numFmt numFmtId="190" formatCode="_-* #,##0\ _р_._-;\-* #,##0\ _р_._-;_-* &quot;-&quot;??\ _р_._-;_-@_-"/>
    <numFmt numFmtId="191" formatCode="_-* #,##0.00\ _р_._-;\-* #,##0.00\ _р_._-;_-* &quot;-&quot;\ _р_._-;_-@_-"/>
    <numFmt numFmtId="192" formatCode="_(* #,##0.0_);_(* \(#,##0.0\);_(* &quot;-&quot;_);_(@_)"/>
    <numFmt numFmtId="193" formatCode="&quot;€&quot;#,##0;\-&quot;€&quot;#,##0"/>
    <numFmt numFmtId="194" formatCode="&quot;€&quot;#,##0;[Red]\-&quot;€&quot;#,##0"/>
    <numFmt numFmtId="195" formatCode="&quot;€&quot;#,##0.00;\-&quot;€&quot;#,##0.00"/>
    <numFmt numFmtId="196" formatCode="&quot;€&quot;#,##0.00;[Red]\-&quot;€&quot;#,##0.00"/>
    <numFmt numFmtId="197" formatCode="_-&quot;€&quot;* #,##0_-;\-&quot;€&quot;* #,##0_-;_-&quot;€&quot;* &quot;-&quot;_-;_-@_-"/>
    <numFmt numFmtId="198" formatCode="_-* #,##0_-;\-* #,##0_-;_-* &quot;-&quot;_-;_-@_-"/>
    <numFmt numFmtId="199" formatCode="_-&quot;€&quot;* #,##0.00_-;\-&quot;€&quot;* #,##0.00_-;_-&quot;€&quot;* &quot;-&quot;??_-;_-@_-"/>
    <numFmt numFmtId="200" formatCode="_-* #,##0.00_-;\-* #,##0.00_-;_-* &quot;-&quot;??_-;_-@_-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* #,##0.000_);_(* \(#,##0.000\);_(* &quot;-&quot;??_);_(@_)"/>
    <numFmt numFmtId="206" formatCode="_-* #,##0.0_р_._-;\-* #,##0.0_р_._-;_-* &quot;-&quot;??_р_._-;_-@_-"/>
    <numFmt numFmtId="207" formatCode="_(* #,##0.00_);_(* \(#,##0.00\);_(* &quot;-&quot;_);_(@_)"/>
    <numFmt numFmtId="208" formatCode="[$-FC19]d\ mmmm\ yyyy\ &quot;г.&quot;"/>
    <numFmt numFmtId="209" formatCode="0.0000E+00"/>
    <numFmt numFmtId="210" formatCode="0.000E+00"/>
    <numFmt numFmtId="211" formatCode="0.0E+00"/>
    <numFmt numFmtId="212" formatCode="0E+00"/>
    <numFmt numFmtId="213" formatCode="0.0000000000"/>
    <numFmt numFmtId="214" formatCode="0.00000000000"/>
    <numFmt numFmtId="215" formatCode="0.000000000"/>
    <numFmt numFmtId="216" formatCode="#,##0_р_."/>
    <numFmt numFmtId="217" formatCode="_-* #,##0.000_р_._-;\-* #,##0.000_р_._-;_-* &quot;-&quot;??_р_._-;_-@_-"/>
    <numFmt numFmtId="218" formatCode="_-* #,##0.0000_р_._-;\-* #,##0.0000_р_._-;_-* &quot;-&quot;??_р_._-;_-@_-"/>
    <numFmt numFmtId="219" formatCode="_-* #,##0.00000_р_._-;\-* #,##0.00000_р_._-;_-* &quot;-&quot;??_р_._-;_-@_-"/>
    <numFmt numFmtId="220" formatCode="_-* #,##0.000000_р_._-;\-* #,##0.000000_р_._-;_-* &quot;-&quot;??_р_._-;_-@_-"/>
    <numFmt numFmtId="221" formatCode="_-* #,##0.0000000_р_._-;\-* #,##0.0000000_р_._-;_-* &quot;-&quot;??_р_._-;_-@_-"/>
    <numFmt numFmtId="222" formatCode="_-* #,##0.00000000_р_._-;\-* #,##0.00000000_р_._-;_-* &quot;-&quot;??_р_._-;_-@_-"/>
    <numFmt numFmtId="223" formatCode="_-* #,##0.000000000_р_._-;\-* #,##0.000000000_р_._-;_-* &quot;-&quot;??_р_._-;_-@_-"/>
    <numFmt numFmtId="224" formatCode="_-* #,##0.0000000000_р_._-;\-* #,##0.0000000000_р_._-;_-* &quot;-&quot;??_р_._-;_-@_-"/>
    <numFmt numFmtId="225" formatCode="_-* #,##0.00000000000_р_._-;\-* #,##0.00000000000_р_._-;_-* &quot;-&quot;??_р_._-;_-@_-"/>
    <numFmt numFmtId="226" formatCode="#,##0.0"/>
  </numFmts>
  <fonts count="8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9"/>
      <color indexed="9"/>
      <name val="Arial Cyr"/>
      <family val="0"/>
    </font>
    <font>
      <sz val="10"/>
      <color indexed="9"/>
      <name val="Arial Cyr"/>
      <family val="0"/>
    </font>
    <font>
      <i/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2"/>
      <name val="Arial"/>
      <family val="2"/>
    </font>
    <font>
      <b/>
      <i/>
      <sz val="10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i/>
      <sz val="12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i/>
      <sz val="10"/>
      <color indexed="10"/>
      <name val="Arial"/>
      <family val="2"/>
    </font>
    <font>
      <b/>
      <sz val="12"/>
      <color indexed="10"/>
      <name val="Arial"/>
      <family val="2"/>
    </font>
    <font>
      <sz val="14"/>
      <name val="Arial"/>
      <family val="0"/>
    </font>
    <font>
      <b/>
      <sz val="10"/>
      <name val="Agency FB"/>
      <family val="2"/>
    </font>
    <font>
      <sz val="10"/>
      <name val="Agency FB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medium"/>
      <top style="thin"/>
      <bottom style="thin">
        <color indexed="63"/>
      </bottom>
    </border>
    <border>
      <left style="medium"/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/>
      <top style="thin"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541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2" fontId="0" fillId="0" borderId="14" xfId="0" applyNumberFormat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6" fillId="0" borderId="0" xfId="53">
      <alignment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0" xfId="53" applyFont="1">
      <alignment/>
      <protection/>
    </xf>
    <xf numFmtId="0" fontId="6" fillId="0" borderId="10" xfId="53" applyFill="1" applyBorder="1" applyAlignment="1">
      <alignment wrapText="1"/>
      <protection/>
    </xf>
    <xf numFmtId="0" fontId="6" fillId="0" borderId="10" xfId="53" applyFill="1" applyBorder="1">
      <alignment/>
      <protection/>
    </xf>
    <xf numFmtId="164" fontId="6" fillId="0" borderId="10" xfId="53" applyNumberFormat="1" applyFill="1" applyBorder="1">
      <alignment/>
      <protection/>
    </xf>
    <xf numFmtId="2" fontId="6" fillId="0" borderId="10" xfId="53" applyNumberFormat="1" applyFill="1" applyBorder="1">
      <alignment/>
      <protection/>
    </xf>
    <xf numFmtId="1" fontId="6" fillId="0" borderId="10" xfId="53" applyNumberFormat="1" applyFill="1" applyBorder="1">
      <alignment/>
      <protection/>
    </xf>
    <xf numFmtId="0" fontId="6" fillId="0" borderId="10" xfId="53" applyFont="1" applyFill="1" applyBorder="1" applyAlignment="1">
      <alignment wrapText="1"/>
      <protection/>
    </xf>
    <xf numFmtId="0" fontId="6" fillId="0" borderId="10" xfId="53" applyFont="1" applyFill="1" applyBorder="1">
      <alignment/>
      <protection/>
    </xf>
    <xf numFmtId="2" fontId="6" fillId="0" borderId="10" xfId="53" applyNumberFormat="1" applyFont="1" applyFill="1" applyBorder="1">
      <alignment/>
      <protection/>
    </xf>
    <xf numFmtId="164" fontId="7" fillId="0" borderId="0" xfId="53" applyNumberFormat="1" applyFont="1">
      <alignment/>
      <protection/>
    </xf>
    <xf numFmtId="164" fontId="6" fillId="0" borderId="0" xfId="53" applyNumberFormat="1">
      <alignment/>
      <protection/>
    </xf>
    <xf numFmtId="0" fontId="6" fillId="0" borderId="10" xfId="53" applyBorder="1">
      <alignment/>
      <protection/>
    </xf>
    <xf numFmtId="2" fontId="7" fillId="0" borderId="10" xfId="53" applyNumberFormat="1" applyFont="1" applyFill="1" applyBorder="1">
      <alignment/>
      <protection/>
    </xf>
    <xf numFmtId="0" fontId="5" fillId="35" borderId="16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35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4" fillId="0" borderId="22" xfId="0" applyFont="1" applyFill="1" applyBorder="1" applyAlignment="1">
      <alignment horizontal="left" wrapText="1"/>
    </xf>
    <xf numFmtId="0" fontId="0" fillId="33" borderId="23" xfId="0" applyFill="1" applyBorder="1" applyAlignment="1">
      <alignment/>
    </xf>
    <xf numFmtId="0" fontId="12" fillId="0" borderId="23" xfId="0" applyFont="1" applyBorder="1" applyAlignment="1">
      <alignment/>
    </xf>
    <xf numFmtId="164" fontId="12" fillId="0" borderId="24" xfId="0" applyNumberFormat="1" applyFont="1" applyBorder="1" applyAlignment="1">
      <alignment/>
    </xf>
    <xf numFmtId="164" fontId="0" fillId="35" borderId="22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164" fontId="0" fillId="0" borderId="25" xfId="0" applyNumberFormat="1" applyFill="1" applyBorder="1" applyAlignment="1">
      <alignment/>
    </xf>
    <xf numFmtId="0" fontId="0" fillId="0" borderId="26" xfId="0" applyFill="1" applyBorder="1" applyAlignment="1">
      <alignment/>
    </xf>
    <xf numFmtId="164" fontId="0" fillId="0" borderId="27" xfId="0" applyNumberForma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5" fillId="0" borderId="28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left"/>
    </xf>
    <xf numFmtId="0" fontId="0" fillId="36" borderId="25" xfId="0" applyFill="1" applyBorder="1" applyAlignment="1">
      <alignment/>
    </xf>
    <xf numFmtId="0" fontId="0" fillId="35" borderId="22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164" fontId="0" fillId="0" borderId="32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0" fillId="34" borderId="35" xfId="0" applyFill="1" applyBorder="1" applyAlignment="1">
      <alignment/>
    </xf>
    <xf numFmtId="0" fontId="12" fillId="0" borderId="36" xfId="0" applyFont="1" applyBorder="1" applyAlignment="1">
      <alignment/>
    </xf>
    <xf numFmtId="164" fontId="12" fillId="0" borderId="37" xfId="0" applyNumberFormat="1" applyFont="1" applyBorder="1" applyAlignment="1">
      <alignment/>
    </xf>
    <xf numFmtId="164" fontId="0" fillId="35" borderId="34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37" borderId="41" xfId="0" applyFill="1" applyBorder="1" applyAlignment="1">
      <alignment/>
    </xf>
    <xf numFmtId="0" fontId="4" fillId="0" borderId="21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0" fillId="33" borderId="33" xfId="0" applyFill="1" applyBorder="1" applyAlignment="1">
      <alignment/>
    </xf>
    <xf numFmtId="2" fontId="12" fillId="0" borderId="23" xfId="0" applyNumberFormat="1" applyFont="1" applyBorder="1" applyAlignment="1">
      <alignment/>
    </xf>
    <xf numFmtId="164" fontId="12" fillId="0" borderId="23" xfId="0" applyNumberFormat="1" applyFont="1" applyBorder="1" applyAlignment="1">
      <alignment/>
    </xf>
    <xf numFmtId="164" fontId="0" fillId="0" borderId="10" xfId="0" applyNumberFormat="1" applyFill="1" applyBorder="1" applyAlignment="1">
      <alignment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6" fillId="0" borderId="10" xfId="53" applyFont="1" applyFill="1" applyBorder="1" applyAlignment="1">
      <alignment wrapText="1"/>
      <protection/>
    </xf>
    <xf numFmtId="0" fontId="6" fillId="0" borderId="10" xfId="53" applyFont="1" applyFill="1" applyBorder="1">
      <alignment/>
      <protection/>
    </xf>
    <xf numFmtId="0" fontId="6" fillId="0" borderId="0" xfId="53" applyFill="1">
      <alignment/>
      <protection/>
    </xf>
    <xf numFmtId="164" fontId="7" fillId="0" borderId="0" xfId="53" applyNumberFormat="1" applyFont="1" applyFill="1">
      <alignment/>
      <protection/>
    </xf>
    <xf numFmtId="164" fontId="6" fillId="0" borderId="0" xfId="53" applyNumberFormat="1" applyFill="1">
      <alignment/>
      <protection/>
    </xf>
    <xf numFmtId="0" fontId="0" fillId="0" borderId="42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43" xfId="0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1" fontId="17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horizontal="left" indent="2"/>
    </xf>
    <xf numFmtId="0" fontId="0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/>
    </xf>
    <xf numFmtId="164" fontId="25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25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/>
    </xf>
    <xf numFmtId="2" fontId="12" fillId="0" borderId="1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2" fontId="7" fillId="0" borderId="1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6" fillId="0" borderId="10" xfId="0" applyFont="1" applyBorder="1" applyAlignment="1">
      <alignment/>
    </xf>
    <xf numFmtId="2" fontId="31" fillId="0" borderId="10" xfId="0" applyNumberFormat="1" applyFont="1" applyBorder="1" applyAlignment="1">
      <alignment/>
    </xf>
    <xf numFmtId="2" fontId="33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29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24" fillId="0" borderId="44" xfId="0" applyFont="1" applyBorder="1" applyAlignment="1">
      <alignment/>
    </xf>
    <xf numFmtId="0" fontId="24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2" fontId="32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0" fontId="34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164" fontId="29" fillId="0" borderId="10" xfId="0" applyNumberFormat="1" applyFont="1" applyBorder="1" applyAlignment="1">
      <alignment vertical="center" wrapText="1"/>
    </xf>
    <xf numFmtId="2" fontId="29" fillId="0" borderId="10" xfId="0" applyNumberFormat="1" applyFont="1" applyBorder="1" applyAlignment="1">
      <alignment vertical="center" wrapText="1"/>
    </xf>
    <xf numFmtId="2" fontId="31" fillId="0" borderId="10" xfId="0" applyNumberFormat="1" applyFont="1" applyBorder="1" applyAlignment="1">
      <alignment vertical="center" wrapText="1"/>
    </xf>
    <xf numFmtId="0" fontId="29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right" vertical="top" wrapText="1"/>
    </xf>
    <xf numFmtId="2" fontId="29" fillId="0" borderId="10" xfId="0" applyNumberFormat="1" applyFont="1" applyBorder="1" applyAlignment="1">
      <alignment horizontal="right" vertical="top" wrapText="1"/>
    </xf>
    <xf numFmtId="2" fontId="31" fillId="0" borderId="10" xfId="0" applyNumberFormat="1" applyFont="1" applyBorder="1" applyAlignment="1">
      <alignment horizontal="right" vertical="top" wrapText="1"/>
    </xf>
    <xf numFmtId="0" fontId="28" fillId="0" borderId="10" xfId="0" applyFont="1" applyBorder="1" applyAlignment="1">
      <alignment vertical="top" wrapText="1"/>
    </xf>
    <xf numFmtId="2" fontId="28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29" fillId="0" borderId="10" xfId="0" applyFont="1" applyBorder="1" applyAlignment="1">
      <alignment horizontal="center" vertical="top" wrapText="1"/>
    </xf>
    <xf numFmtId="164" fontId="29" fillId="0" borderId="10" xfId="0" applyNumberFormat="1" applyFont="1" applyBorder="1" applyAlignment="1">
      <alignment horizontal="right" vertical="top" wrapText="1"/>
    </xf>
    <xf numFmtId="169" fontId="29" fillId="0" borderId="10" xfId="0" applyNumberFormat="1" applyFont="1" applyBorder="1" applyAlignment="1">
      <alignment horizontal="right" vertical="top" wrapText="1"/>
    </xf>
    <xf numFmtId="0" fontId="2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2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7" xfId="0" applyFont="1" applyBorder="1" applyAlignment="1">
      <alignment/>
    </xf>
    <xf numFmtId="2" fontId="6" fillId="0" borderId="48" xfId="0" applyNumberFormat="1" applyFont="1" applyBorder="1" applyAlignment="1">
      <alignment/>
    </xf>
    <xf numFmtId="0" fontId="6" fillId="0" borderId="47" xfId="0" applyFont="1" applyBorder="1" applyAlignment="1">
      <alignment wrapText="1"/>
    </xf>
    <xf numFmtId="0" fontId="6" fillId="0" borderId="48" xfId="0" applyFont="1" applyBorder="1" applyAlignment="1">
      <alignment wrapText="1"/>
    </xf>
    <xf numFmtId="0" fontId="0" fillId="0" borderId="49" xfId="0" applyBorder="1" applyAlignment="1">
      <alignment/>
    </xf>
    <xf numFmtId="0" fontId="0" fillId="0" borderId="0" xfId="0" applyAlignment="1">
      <alignment/>
    </xf>
    <xf numFmtId="2" fontId="7" fillId="0" borderId="48" xfId="0" applyNumberFormat="1" applyFont="1" applyBorder="1" applyAlignment="1">
      <alignment/>
    </xf>
    <xf numFmtId="2" fontId="6" fillId="0" borderId="48" xfId="0" applyNumberFormat="1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24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6" fillId="0" borderId="47" xfId="0" applyFont="1" applyBorder="1" applyAlignment="1">
      <alignment/>
    </xf>
    <xf numFmtId="0" fontId="17" fillId="0" borderId="48" xfId="0" applyFont="1" applyBorder="1" applyAlignment="1">
      <alignment horizontal="center"/>
    </xf>
    <xf numFmtId="0" fontId="17" fillId="0" borderId="47" xfId="0" applyFont="1" applyBorder="1" applyAlignment="1">
      <alignment/>
    </xf>
    <xf numFmtId="0" fontId="6" fillId="0" borderId="0" xfId="57">
      <alignment/>
      <protection/>
    </xf>
    <xf numFmtId="0" fontId="6" fillId="0" borderId="0" xfId="55">
      <alignment/>
      <protection/>
    </xf>
    <xf numFmtId="0" fontId="0" fillId="0" borderId="0" xfId="56">
      <alignment/>
      <protection/>
    </xf>
    <xf numFmtId="0" fontId="0" fillId="38" borderId="21" xfId="56" applyFont="1" applyFill="1" applyBorder="1" applyAlignment="1" applyProtection="1">
      <alignment horizontal="center" vertical="center" wrapText="1"/>
      <protection/>
    </xf>
    <xf numFmtId="0" fontId="0" fillId="38" borderId="19" xfId="56" applyFont="1" applyFill="1" applyBorder="1" applyAlignment="1" applyProtection="1">
      <alignment horizontal="center" vertical="center" wrapText="1"/>
      <protection/>
    </xf>
    <xf numFmtId="0" fontId="0" fillId="38" borderId="20" xfId="56" applyFont="1" applyFill="1" applyBorder="1" applyAlignment="1" applyProtection="1">
      <alignment horizontal="center" vertical="center" wrapText="1"/>
      <protection/>
    </xf>
    <xf numFmtId="0" fontId="15" fillId="38" borderId="44" xfId="56" applyFont="1" applyFill="1" applyBorder="1" applyAlignment="1" applyProtection="1">
      <alignment horizontal="center"/>
      <protection/>
    </xf>
    <xf numFmtId="0" fontId="15" fillId="38" borderId="50" xfId="56" applyFont="1" applyFill="1" applyBorder="1" applyAlignment="1" applyProtection="1">
      <alignment horizontal="center"/>
      <protection/>
    </xf>
    <xf numFmtId="0" fontId="15" fillId="38" borderId="51" xfId="56" applyFont="1" applyFill="1" applyBorder="1" applyAlignment="1" applyProtection="1">
      <alignment horizontal="center"/>
      <protection/>
    </xf>
    <xf numFmtId="0" fontId="15" fillId="38" borderId="52" xfId="56" applyFont="1" applyFill="1" applyBorder="1" applyAlignment="1" applyProtection="1">
      <alignment horizontal="center"/>
      <protection/>
    </xf>
    <xf numFmtId="0" fontId="15" fillId="38" borderId="53" xfId="56" applyFont="1" applyFill="1" applyBorder="1" applyAlignment="1" applyProtection="1">
      <alignment horizontal="center"/>
      <protection/>
    </xf>
    <xf numFmtId="0" fontId="15" fillId="38" borderId="45" xfId="56" applyFont="1" applyFill="1" applyBorder="1" applyAlignment="1" applyProtection="1">
      <alignment horizontal="center"/>
      <protection/>
    </xf>
    <xf numFmtId="0" fontId="15" fillId="38" borderId="46" xfId="56" applyFont="1" applyFill="1" applyBorder="1" applyAlignment="1" applyProtection="1">
      <alignment horizontal="center"/>
      <protection/>
    </xf>
    <xf numFmtId="0" fontId="6" fillId="0" borderId="54" xfId="55" applyBorder="1" applyAlignment="1">
      <alignment horizontal="center"/>
      <protection/>
    </xf>
    <xf numFmtId="0" fontId="6" fillId="0" borderId="54" xfId="55" applyBorder="1">
      <alignment/>
      <protection/>
    </xf>
    <xf numFmtId="0" fontId="6" fillId="0" borderId="55" xfId="55" applyBorder="1">
      <alignment/>
      <protection/>
    </xf>
    <xf numFmtId="0" fontId="6" fillId="0" borderId="56" xfId="55" applyBorder="1">
      <alignment/>
      <protection/>
    </xf>
    <xf numFmtId="0" fontId="6" fillId="0" borderId="57" xfId="55" applyBorder="1">
      <alignment/>
      <protection/>
    </xf>
    <xf numFmtId="0" fontId="6" fillId="0" borderId="26" xfId="55" applyBorder="1">
      <alignment/>
      <protection/>
    </xf>
    <xf numFmtId="0" fontId="6" fillId="0" borderId="58" xfId="55" applyBorder="1">
      <alignment/>
      <protection/>
    </xf>
    <xf numFmtId="0" fontId="38" fillId="0" borderId="54" xfId="55" applyFont="1" applyBorder="1" applyAlignment="1">
      <alignment horizontal="left" wrapText="1"/>
      <protection/>
    </xf>
    <xf numFmtId="0" fontId="6" fillId="0" borderId="59" xfId="55" applyBorder="1">
      <alignment/>
      <protection/>
    </xf>
    <xf numFmtId="178" fontId="6" fillId="0" borderId="23" xfId="55" applyNumberFormat="1" applyBorder="1">
      <alignment/>
      <protection/>
    </xf>
    <xf numFmtId="178" fontId="6" fillId="0" borderId="11" xfId="55" applyNumberFormat="1" applyBorder="1">
      <alignment/>
      <protection/>
    </xf>
    <xf numFmtId="178" fontId="6" fillId="0" borderId="10" xfId="55" applyNumberFormat="1" applyBorder="1">
      <alignment/>
      <protection/>
    </xf>
    <xf numFmtId="178" fontId="6" fillId="0" borderId="24" xfId="55" applyNumberFormat="1" applyBorder="1">
      <alignment/>
      <protection/>
    </xf>
    <xf numFmtId="0" fontId="6" fillId="0" borderId="54" xfId="55" applyBorder="1" applyAlignment="1">
      <alignment horizontal="left" vertical="center" wrapText="1"/>
      <protection/>
    </xf>
    <xf numFmtId="178" fontId="6" fillId="0" borderId="25" xfId="55" applyNumberFormat="1" applyBorder="1">
      <alignment/>
      <protection/>
    </xf>
    <xf numFmtId="178" fontId="6" fillId="0" borderId="12" xfId="55" applyNumberFormat="1" applyBorder="1">
      <alignment/>
      <protection/>
    </xf>
    <xf numFmtId="0" fontId="38" fillId="0" borderId="22" xfId="57" applyFont="1" applyBorder="1" applyAlignment="1">
      <alignment horizontal="left" wrapText="1"/>
      <protection/>
    </xf>
    <xf numFmtId="0" fontId="6" fillId="0" borderId="23" xfId="55" applyFill="1" applyBorder="1" applyAlignment="1">
      <alignment horizontal="left" vertical="center" wrapText="1"/>
      <protection/>
    </xf>
    <xf numFmtId="0" fontId="6" fillId="0" borderId="60" xfId="55" applyBorder="1">
      <alignment/>
      <protection/>
    </xf>
    <xf numFmtId="178" fontId="6" fillId="0" borderId="36" xfId="55" applyNumberFormat="1" applyBorder="1">
      <alignment/>
      <protection/>
    </xf>
    <xf numFmtId="178" fontId="6" fillId="0" borderId="35" xfId="55" applyNumberFormat="1" applyBorder="1">
      <alignment/>
      <protection/>
    </xf>
    <xf numFmtId="178" fontId="6" fillId="0" borderId="14" xfId="55" applyNumberFormat="1" applyBorder="1">
      <alignment/>
      <protection/>
    </xf>
    <xf numFmtId="178" fontId="6" fillId="0" borderId="15" xfId="55" applyNumberFormat="1" applyBorder="1">
      <alignment/>
      <protection/>
    </xf>
    <xf numFmtId="0" fontId="0" fillId="38" borderId="61" xfId="56" applyFill="1" applyBorder="1" applyAlignment="1" applyProtection="1">
      <alignment horizontal="center" vertical="top"/>
      <protection/>
    </xf>
    <xf numFmtId="0" fontId="0" fillId="38" borderId="19" xfId="56" applyFill="1" applyBorder="1" applyAlignment="1" applyProtection="1">
      <alignment horizontal="center" vertical="top"/>
      <protection/>
    </xf>
    <xf numFmtId="0" fontId="38" fillId="38" borderId="62" xfId="56" applyFont="1" applyFill="1" applyBorder="1" applyAlignment="1" applyProtection="1">
      <alignment vertical="center" wrapText="1"/>
      <protection/>
    </xf>
    <xf numFmtId="0" fontId="7" fillId="38" borderId="26" xfId="56" applyFont="1" applyFill="1" applyBorder="1" applyAlignment="1" applyProtection="1">
      <alignment horizontal="center" vertical="center" wrapText="1"/>
      <protection/>
    </xf>
    <xf numFmtId="49" fontId="15" fillId="38" borderId="55" xfId="56" applyNumberFormat="1" applyFont="1" applyFill="1" applyBorder="1" applyAlignment="1" applyProtection="1">
      <alignment horizontal="center"/>
      <protection/>
    </xf>
    <xf numFmtId="182" fontId="0" fillId="38" borderId="63" xfId="67" applyNumberFormat="1" applyFont="1" applyFill="1" applyBorder="1" applyAlignment="1" applyProtection="1">
      <alignment horizontal="right"/>
      <protection/>
    </xf>
    <xf numFmtId="182" fontId="0" fillId="38" borderId="57" xfId="67" applyNumberFormat="1" applyFont="1" applyFill="1" applyBorder="1" applyAlignment="1" applyProtection="1">
      <alignment horizontal="right"/>
      <protection/>
    </xf>
    <xf numFmtId="182" fontId="0" fillId="38" borderId="26" xfId="67" applyNumberFormat="1" applyFont="1" applyFill="1" applyBorder="1" applyAlignment="1" applyProtection="1">
      <alignment horizontal="right"/>
      <protection/>
    </xf>
    <xf numFmtId="182" fontId="0" fillId="38" borderId="27" xfId="67" applyNumberFormat="1" applyFont="1" applyFill="1" applyBorder="1" applyAlignment="1" applyProtection="1">
      <alignment horizontal="right"/>
      <protection/>
    </xf>
    <xf numFmtId="0" fontId="38" fillId="38" borderId="11" xfId="56" applyFont="1" applyFill="1" applyBorder="1" applyAlignment="1" applyProtection="1">
      <alignment vertical="center" wrapText="1"/>
      <protection/>
    </xf>
    <xf numFmtId="0" fontId="7" fillId="38" borderId="10" xfId="56" applyFont="1" applyFill="1" applyBorder="1" applyAlignment="1" applyProtection="1">
      <alignment horizontal="center" vertical="center" wrapText="1"/>
      <protection/>
    </xf>
    <xf numFmtId="49" fontId="15" fillId="38" borderId="59" xfId="56" applyNumberFormat="1" applyFont="1" applyFill="1" applyBorder="1" applyAlignment="1" applyProtection="1">
      <alignment horizontal="center"/>
      <protection/>
    </xf>
    <xf numFmtId="182" fontId="0" fillId="38" borderId="23" xfId="67" applyNumberFormat="1" applyFont="1" applyFill="1" applyBorder="1" applyAlignment="1" applyProtection="1">
      <alignment horizontal="right"/>
      <protection/>
    </xf>
    <xf numFmtId="182" fontId="0" fillId="38" borderId="25" xfId="67" applyNumberFormat="1" applyFont="1" applyFill="1" applyBorder="1" applyAlignment="1" applyProtection="1">
      <alignment horizontal="right"/>
      <protection/>
    </xf>
    <xf numFmtId="182" fontId="0" fillId="38" borderId="10" xfId="67" applyNumberFormat="1" applyFont="1" applyFill="1" applyBorder="1" applyAlignment="1" applyProtection="1">
      <alignment horizontal="right"/>
      <protection/>
    </xf>
    <xf numFmtId="182" fontId="0" fillId="38" borderId="12" xfId="67" applyNumberFormat="1" applyFont="1" applyFill="1" applyBorder="1" applyAlignment="1" applyProtection="1">
      <alignment horizontal="right"/>
      <protection/>
    </xf>
    <xf numFmtId="182" fontId="0" fillId="38" borderId="21" xfId="67" applyNumberFormat="1" applyFont="1" applyFill="1" applyBorder="1" applyAlignment="1" applyProtection="1">
      <alignment horizontal="right"/>
      <protection/>
    </xf>
    <xf numFmtId="0" fontId="38" fillId="38" borderId="64" xfId="56" applyFont="1" applyFill="1" applyBorder="1" applyAlignment="1" applyProtection="1">
      <alignment vertical="center" wrapText="1"/>
      <protection/>
    </xf>
    <xf numFmtId="0" fontId="7" fillId="38" borderId="65" xfId="56" applyFont="1" applyFill="1" applyBorder="1" applyAlignment="1" applyProtection="1">
      <alignment horizontal="center" vertical="center" wrapText="1"/>
      <protection/>
    </xf>
    <xf numFmtId="49" fontId="15" fillId="38" borderId="66" xfId="56" applyNumberFormat="1" applyFont="1" applyFill="1" applyBorder="1" applyAlignment="1" applyProtection="1">
      <alignment horizontal="center"/>
      <protection/>
    </xf>
    <xf numFmtId="182" fontId="0" fillId="38" borderId="19" xfId="67" applyNumberFormat="1" applyFont="1" applyFill="1" applyBorder="1" applyAlignment="1" applyProtection="1">
      <alignment horizontal="right"/>
      <protection/>
    </xf>
    <xf numFmtId="0" fontId="0" fillId="38" borderId="44" xfId="56" applyFill="1" applyBorder="1" applyProtection="1">
      <alignment/>
      <protection/>
    </xf>
    <xf numFmtId="0" fontId="0" fillId="38" borderId="45" xfId="56" applyFill="1" applyBorder="1" applyAlignment="1" applyProtection="1">
      <alignment horizontal="center"/>
      <protection/>
    </xf>
    <xf numFmtId="49" fontId="15" fillId="38" borderId="50" xfId="56" applyNumberFormat="1" applyFont="1" applyFill="1" applyBorder="1" applyAlignment="1" applyProtection="1">
      <alignment horizontal="center"/>
      <protection/>
    </xf>
    <xf numFmtId="182" fontId="0" fillId="38" borderId="52" xfId="67" applyNumberFormat="1" applyFont="1" applyFill="1" applyBorder="1" applyAlignment="1" applyProtection="1">
      <alignment horizontal="right"/>
      <protection/>
    </xf>
    <xf numFmtId="0" fontId="0" fillId="38" borderId="62" xfId="56" applyFill="1" applyBorder="1" applyProtection="1">
      <alignment/>
      <protection/>
    </xf>
    <xf numFmtId="0" fontId="0" fillId="38" borderId="26" xfId="56" applyFill="1" applyBorder="1" applyProtection="1">
      <alignment/>
      <protection/>
    </xf>
    <xf numFmtId="0" fontId="0" fillId="38" borderId="55" xfId="56" applyFill="1" applyBorder="1" applyProtection="1">
      <alignment/>
      <protection/>
    </xf>
    <xf numFmtId="182" fontId="0" fillId="38" borderId="63" xfId="67" applyNumberFormat="1" applyFont="1" applyFill="1" applyBorder="1" applyAlignment="1" applyProtection="1">
      <alignment/>
      <protection/>
    </xf>
    <xf numFmtId="182" fontId="0" fillId="38" borderId="26" xfId="67" applyNumberFormat="1" applyFont="1" applyFill="1" applyBorder="1" applyAlignment="1">
      <alignment/>
    </xf>
    <xf numFmtId="182" fontId="0" fillId="38" borderId="27" xfId="67" applyNumberFormat="1" applyFont="1" applyFill="1" applyBorder="1" applyAlignment="1">
      <alignment/>
    </xf>
    <xf numFmtId="0" fontId="6" fillId="0" borderId="0" xfId="57" applyAlignment="1">
      <alignment/>
      <protection/>
    </xf>
    <xf numFmtId="0" fontId="6" fillId="0" borderId="61" xfId="57" applyBorder="1" applyAlignment="1">
      <alignment horizontal="center"/>
      <protection/>
    </xf>
    <xf numFmtId="0" fontId="6" fillId="0" borderId="58" xfId="57" applyBorder="1" applyAlignment="1">
      <alignment horizontal="center"/>
      <protection/>
    </xf>
    <xf numFmtId="0" fontId="6" fillId="0" borderId="14" xfId="57" applyFill="1" applyBorder="1" applyAlignment="1">
      <alignment horizontal="center" vertical="center" wrapText="1"/>
      <protection/>
    </xf>
    <xf numFmtId="0" fontId="6" fillId="0" borderId="15" xfId="57" applyFill="1" applyBorder="1" applyAlignment="1">
      <alignment horizontal="center" vertical="center" wrapText="1"/>
      <protection/>
    </xf>
    <xf numFmtId="0" fontId="6" fillId="0" borderId="54" xfId="57" applyBorder="1" applyAlignment="1">
      <alignment horizontal="center"/>
      <protection/>
    </xf>
    <xf numFmtId="0" fontId="6" fillId="0" borderId="67" xfId="55" applyBorder="1" applyAlignment="1">
      <alignment horizontal="center"/>
      <protection/>
    </xf>
    <xf numFmtId="185" fontId="6" fillId="0" borderId="58" xfId="68" applyNumberFormat="1" applyFont="1" applyBorder="1" applyAlignment="1">
      <alignment/>
    </xf>
    <xf numFmtId="185" fontId="6" fillId="0" borderId="57" xfId="68" applyNumberFormat="1" applyFont="1" applyBorder="1" applyAlignment="1">
      <alignment/>
    </xf>
    <xf numFmtId="185" fontId="6" fillId="0" borderId="26" xfId="68" applyNumberFormat="1" applyFont="1" applyBorder="1" applyAlignment="1">
      <alignment/>
    </xf>
    <xf numFmtId="0" fontId="38" fillId="0" borderId="22" xfId="57" applyFont="1" applyBorder="1" applyAlignment="1" applyProtection="1">
      <alignment vertical="center" wrapText="1"/>
      <protection/>
    </xf>
    <xf numFmtId="0" fontId="7" fillId="0" borderId="22" xfId="57" applyFont="1" applyBorder="1" applyAlignment="1" applyProtection="1">
      <alignment horizontal="center" vertical="center" wrapText="1"/>
      <protection/>
    </xf>
    <xf numFmtId="185" fontId="6" fillId="0" borderId="12" xfId="68" applyNumberFormat="1" applyFont="1" applyBorder="1" applyAlignment="1">
      <alignment/>
    </xf>
    <xf numFmtId="185" fontId="6" fillId="0" borderId="25" xfId="68" applyNumberFormat="1" applyFont="1" applyBorder="1" applyAlignment="1">
      <alignment/>
    </xf>
    <xf numFmtId="185" fontId="6" fillId="0" borderId="10" xfId="68" applyNumberFormat="1" applyFont="1" applyBorder="1" applyAlignment="1">
      <alignment/>
    </xf>
    <xf numFmtId="0" fontId="38" fillId="0" borderId="22" xfId="57" applyFont="1" applyFill="1" applyBorder="1" applyAlignment="1" applyProtection="1">
      <alignment vertical="center" wrapText="1"/>
      <protection/>
    </xf>
    <xf numFmtId="0" fontId="7" fillId="0" borderId="22" xfId="57" applyFont="1" applyBorder="1">
      <alignment/>
      <protection/>
    </xf>
    <xf numFmtId="0" fontId="38" fillId="0" borderId="34" xfId="57" applyFont="1" applyFill="1" applyBorder="1" applyAlignment="1" applyProtection="1">
      <alignment vertical="center" wrapText="1"/>
      <protection/>
    </xf>
    <xf numFmtId="0" fontId="7" fillId="0" borderId="34" xfId="57" applyFont="1" applyBorder="1">
      <alignment/>
      <protection/>
    </xf>
    <xf numFmtId="185" fontId="6" fillId="0" borderId="15" xfId="68" applyNumberFormat="1" applyFont="1" applyBorder="1" applyAlignment="1">
      <alignment/>
    </xf>
    <xf numFmtId="185" fontId="6" fillId="0" borderId="14" xfId="68" applyNumberFormat="1" applyFont="1" applyBorder="1" applyAlignment="1">
      <alignment/>
    </xf>
    <xf numFmtId="0" fontId="40" fillId="0" borderId="0" xfId="57" applyFont="1">
      <alignment/>
      <protection/>
    </xf>
    <xf numFmtId="0" fontId="6" fillId="0" borderId="54" xfId="55" applyFont="1" applyBorder="1" applyAlignment="1">
      <alignment horizontal="center"/>
      <protection/>
    </xf>
    <xf numFmtId="0" fontId="6" fillId="0" borderId="54" xfId="55" applyFont="1" applyBorder="1" applyAlignment="1">
      <alignment horizontal="center" wrapText="1"/>
      <protection/>
    </xf>
    <xf numFmtId="0" fontId="12" fillId="0" borderId="0" xfId="0" applyFont="1" applyAlignment="1">
      <alignment/>
    </xf>
    <xf numFmtId="178" fontId="6" fillId="0" borderId="23" xfId="55" applyNumberFormat="1" applyFont="1" applyBorder="1">
      <alignment/>
      <protection/>
    </xf>
    <xf numFmtId="0" fontId="0" fillId="0" borderId="0" xfId="56" applyFont="1">
      <alignment/>
      <protection/>
    </xf>
    <xf numFmtId="0" fontId="0" fillId="0" borderId="19" xfId="0" applyBorder="1" applyAlignment="1">
      <alignment/>
    </xf>
    <xf numFmtId="0" fontId="12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12" fillId="0" borderId="21" xfId="0" applyFont="1" applyBorder="1" applyAlignment="1">
      <alignment/>
    </xf>
    <xf numFmtId="0" fontId="6" fillId="0" borderId="65" xfId="0" applyFont="1" applyBorder="1" applyAlignment="1">
      <alignment horizontal="center" vertical="center" wrapText="1"/>
    </xf>
    <xf numFmtId="2" fontId="29" fillId="0" borderId="65" xfId="0" applyNumberFormat="1" applyFont="1" applyBorder="1" applyAlignment="1">
      <alignment/>
    </xf>
    <xf numFmtId="2" fontId="0" fillId="0" borderId="65" xfId="0" applyNumberFormat="1" applyBorder="1" applyAlignment="1">
      <alignment/>
    </xf>
    <xf numFmtId="0" fontId="6" fillId="0" borderId="19" xfId="0" applyFont="1" applyBorder="1" applyAlignment="1">
      <alignment wrapText="1"/>
    </xf>
    <xf numFmtId="0" fontId="0" fillId="0" borderId="26" xfId="0" applyFont="1" applyBorder="1" applyAlignment="1">
      <alignment/>
    </xf>
    <xf numFmtId="0" fontId="12" fillId="0" borderId="19" xfId="0" applyFont="1" applyBorder="1" applyAlignment="1">
      <alignment/>
    </xf>
    <xf numFmtId="2" fontId="12" fillId="0" borderId="19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0" fontId="6" fillId="0" borderId="54" xfId="55" applyFont="1" applyBorder="1" applyAlignment="1">
      <alignment horizontal="left" vertical="center" wrapText="1"/>
      <protection/>
    </xf>
    <xf numFmtId="0" fontId="6" fillId="0" borderId="17" xfId="55" applyFont="1" applyFill="1" applyBorder="1" applyAlignment="1">
      <alignment horizontal="left" vertical="center" wrapText="1"/>
      <protection/>
    </xf>
    <xf numFmtId="2" fontId="28" fillId="0" borderId="0" xfId="0" applyNumberFormat="1" applyFont="1" applyBorder="1" applyAlignment="1">
      <alignment horizontal="right" vertical="top" wrapText="1"/>
    </xf>
    <xf numFmtId="0" fontId="24" fillId="0" borderId="0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0" borderId="47" xfId="0" applyFont="1" applyBorder="1" applyAlignment="1">
      <alignment vertical="center" wrapText="1"/>
    </xf>
    <xf numFmtId="2" fontId="0" fillId="0" borderId="26" xfId="0" applyNumberFormat="1" applyBorder="1" applyAlignment="1">
      <alignment/>
    </xf>
    <xf numFmtId="0" fontId="38" fillId="38" borderId="10" xfId="56" applyFont="1" applyFill="1" applyBorder="1" applyAlignment="1" applyProtection="1">
      <alignment vertical="center" wrapText="1"/>
      <protection/>
    </xf>
    <xf numFmtId="182" fontId="0" fillId="38" borderId="68" xfId="67" applyNumberFormat="1" applyFont="1" applyFill="1" applyBorder="1" applyAlignment="1" applyProtection="1">
      <alignment horizontal="right"/>
      <protection/>
    </xf>
    <xf numFmtId="0" fontId="0" fillId="0" borderId="0" xfId="56" applyFont="1">
      <alignment/>
      <protection/>
    </xf>
    <xf numFmtId="0" fontId="0" fillId="0" borderId="19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2" fontId="11" fillId="0" borderId="65" xfId="0" applyNumberFormat="1" applyFont="1" applyBorder="1" applyAlignment="1">
      <alignment/>
    </xf>
    <xf numFmtId="0" fontId="6" fillId="0" borderId="65" xfId="0" applyFont="1" applyBorder="1" applyAlignment="1">
      <alignment horizontal="left" vertical="center" wrapText="1"/>
    </xf>
    <xf numFmtId="2" fontId="6" fillId="38" borderId="4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Border="1" applyAlignment="1">
      <alignment vertical="top" wrapText="1"/>
    </xf>
    <xf numFmtId="2" fontId="29" fillId="0" borderId="0" xfId="0" applyNumberFormat="1" applyFont="1" applyBorder="1" applyAlignment="1">
      <alignment horizontal="left" vertical="top" wrapText="1"/>
    </xf>
    <xf numFmtId="2" fontId="42" fillId="0" borderId="0" xfId="0" applyNumberFormat="1" applyFont="1" applyBorder="1" applyAlignment="1">
      <alignment/>
    </xf>
    <xf numFmtId="0" fontId="27" fillId="0" borderId="45" xfId="0" applyFont="1" applyBorder="1" applyAlignment="1">
      <alignment/>
    </xf>
    <xf numFmtId="2" fontId="41" fillId="0" borderId="10" xfId="0" applyNumberFormat="1" applyFont="1" applyBorder="1" applyAlignment="1">
      <alignment/>
    </xf>
    <xf numFmtId="2" fontId="6" fillId="0" borderId="19" xfId="0" applyNumberFormat="1" applyFont="1" applyBorder="1" applyAlignment="1">
      <alignment wrapText="1"/>
    </xf>
    <xf numFmtId="2" fontId="0" fillId="0" borderId="19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6" fillId="0" borderId="26" xfId="0" applyNumberFormat="1" applyFont="1" applyBorder="1" applyAlignment="1">
      <alignment wrapText="1"/>
    </xf>
    <xf numFmtId="2" fontId="0" fillId="0" borderId="65" xfId="0" applyNumberFormat="1" applyFont="1" applyBorder="1" applyAlignment="1">
      <alignment/>
    </xf>
    <xf numFmtId="2" fontId="29" fillId="0" borderId="0" xfId="0" applyNumberFormat="1" applyFont="1" applyBorder="1" applyAlignment="1">
      <alignment vertical="center" wrapText="1"/>
    </xf>
    <xf numFmtId="164" fontId="0" fillId="0" borderId="0" xfId="0" applyNumberFormat="1" applyAlignment="1">
      <alignment/>
    </xf>
    <xf numFmtId="164" fontId="0" fillId="34" borderId="14" xfId="0" applyNumberFormat="1" applyFill="1" applyBorder="1" applyAlignment="1">
      <alignment/>
    </xf>
    <xf numFmtId="164" fontId="19" fillId="0" borderId="10" xfId="0" applyNumberFormat="1" applyFont="1" applyBorder="1" applyAlignment="1">
      <alignment horizontal="center" vertical="top" wrapText="1"/>
    </xf>
    <xf numFmtId="164" fontId="17" fillId="0" borderId="10" xfId="0" applyNumberFormat="1" applyFont="1" applyBorder="1" applyAlignment="1">
      <alignment horizontal="center" vertical="top" wrapText="1"/>
    </xf>
    <xf numFmtId="164" fontId="20" fillId="0" borderId="10" xfId="0" applyNumberFormat="1" applyFont="1" applyBorder="1" applyAlignment="1">
      <alignment horizontal="center" vertical="top" wrapText="1"/>
    </xf>
    <xf numFmtId="0" fontId="16" fillId="0" borderId="0" xfId="0" applyFont="1" applyAlignment="1">
      <alignment/>
    </xf>
    <xf numFmtId="2" fontId="17" fillId="0" borderId="10" xfId="0" applyNumberFormat="1" applyFont="1" applyBorder="1" applyAlignment="1">
      <alignment horizontal="center" vertical="top" wrapText="1"/>
    </xf>
    <xf numFmtId="0" fontId="9" fillId="0" borderId="0" xfId="57" applyFont="1" applyAlignment="1">
      <alignment vertical="center" wrapText="1"/>
      <protection/>
    </xf>
    <xf numFmtId="2" fontId="24" fillId="0" borderId="45" xfId="0" applyNumberFormat="1" applyFont="1" applyBorder="1" applyAlignment="1">
      <alignment/>
    </xf>
    <xf numFmtId="2" fontId="24" fillId="0" borderId="0" xfId="0" applyNumberFormat="1" applyFont="1" applyBorder="1" applyAlignment="1">
      <alignment/>
    </xf>
    <xf numFmtId="2" fontId="24" fillId="0" borderId="10" xfId="0" applyNumberFormat="1" applyFont="1" applyBorder="1" applyAlignment="1">
      <alignment/>
    </xf>
    <xf numFmtId="2" fontId="6" fillId="0" borderId="65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0" fontId="6" fillId="0" borderId="43" xfId="0" applyFont="1" applyBorder="1" applyAlignment="1">
      <alignment/>
    </xf>
    <xf numFmtId="2" fontId="32" fillId="0" borderId="45" xfId="0" applyNumberFormat="1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47" xfId="0" applyFont="1" applyBorder="1" applyAlignment="1">
      <alignment wrapText="1"/>
    </xf>
    <xf numFmtId="2" fontId="7" fillId="0" borderId="48" xfId="0" applyNumberFormat="1" applyFont="1" applyBorder="1" applyAlignment="1">
      <alignment/>
    </xf>
    <xf numFmtId="0" fontId="0" fillId="0" borderId="42" xfId="0" applyBorder="1" applyAlignment="1">
      <alignment horizontal="right"/>
    </xf>
    <xf numFmtId="0" fontId="0" fillId="0" borderId="42" xfId="0" applyBorder="1" applyAlignment="1">
      <alignment horizontal="left"/>
    </xf>
    <xf numFmtId="0" fontId="0" fillId="0" borderId="59" xfId="0" applyBorder="1" applyAlignment="1">
      <alignment/>
    </xf>
    <xf numFmtId="0" fontId="0" fillId="0" borderId="41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2" fontId="6" fillId="0" borderId="0" xfId="0" applyNumberFormat="1" applyFont="1" applyAlignment="1">
      <alignment/>
    </xf>
    <xf numFmtId="0" fontId="7" fillId="0" borderId="49" xfId="0" applyFont="1" applyBorder="1" applyAlignment="1">
      <alignment horizontal="right"/>
    </xf>
    <xf numFmtId="2" fontId="0" fillId="0" borderId="26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0" fontId="37" fillId="0" borderId="47" xfId="0" applyFont="1" applyBorder="1" applyAlignment="1">
      <alignment horizontal="center"/>
    </xf>
    <xf numFmtId="2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3" fontId="24" fillId="0" borderId="0" xfId="0" applyNumberFormat="1" applyFont="1" applyAlignment="1">
      <alignment/>
    </xf>
    <xf numFmtId="0" fontId="6" fillId="0" borderId="48" xfId="0" applyFont="1" applyBorder="1" applyAlignment="1">
      <alignment/>
    </xf>
    <xf numFmtId="0" fontId="7" fillId="0" borderId="47" xfId="0" applyFont="1" applyBorder="1" applyAlignment="1">
      <alignment/>
    </xf>
    <xf numFmtId="0" fontId="17" fillId="0" borderId="69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0" fillId="0" borderId="47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20" fillId="0" borderId="48" xfId="0" applyFont="1" applyBorder="1" applyAlignment="1">
      <alignment/>
    </xf>
    <xf numFmtId="0" fontId="37" fillId="0" borderId="47" xfId="0" applyFont="1" applyBorder="1" applyAlignment="1">
      <alignment/>
    </xf>
    <xf numFmtId="0" fontId="17" fillId="0" borderId="47" xfId="0" applyFont="1" applyBorder="1" applyAlignment="1">
      <alignment/>
    </xf>
    <xf numFmtId="0" fontId="37" fillId="0" borderId="70" xfId="0" applyFont="1" applyBorder="1" applyAlignment="1">
      <alignment horizontal="center"/>
    </xf>
    <xf numFmtId="0" fontId="17" fillId="0" borderId="48" xfId="0" applyFont="1" applyBorder="1" applyAlignment="1">
      <alignment horizontal="left"/>
    </xf>
    <xf numFmtId="0" fontId="20" fillId="0" borderId="48" xfId="0" applyFont="1" applyBorder="1" applyAlignment="1">
      <alignment horizontal="left"/>
    </xf>
    <xf numFmtId="0" fontId="20" fillId="0" borderId="71" xfId="0" applyFont="1" applyBorder="1" applyAlignment="1">
      <alignment/>
    </xf>
    <xf numFmtId="0" fontId="37" fillId="0" borderId="10" xfId="0" applyFont="1" applyBorder="1" applyAlignment="1">
      <alignment/>
    </xf>
    <xf numFmtId="0" fontId="17" fillId="0" borderId="47" xfId="0" applyFont="1" applyBorder="1" applyAlignment="1">
      <alignment horizontal="right"/>
    </xf>
    <xf numFmtId="0" fontId="20" fillId="0" borderId="47" xfId="0" applyFont="1" applyBorder="1" applyAlignment="1">
      <alignment horizontal="right"/>
    </xf>
    <xf numFmtId="0" fontId="19" fillId="0" borderId="47" xfId="0" applyFont="1" applyBorder="1" applyAlignment="1">
      <alignment/>
    </xf>
    <xf numFmtId="0" fontId="17" fillId="0" borderId="59" xfId="0" applyFont="1" applyBorder="1" applyAlignment="1">
      <alignment/>
    </xf>
    <xf numFmtId="0" fontId="20" fillId="0" borderId="59" xfId="0" applyFont="1" applyBorder="1" applyAlignment="1">
      <alignment/>
    </xf>
    <xf numFmtId="0" fontId="44" fillId="0" borderId="48" xfId="0" applyFont="1" applyBorder="1" applyAlignment="1">
      <alignment wrapText="1"/>
    </xf>
    <xf numFmtId="0" fontId="38" fillId="0" borderId="48" xfId="0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9" xfId="0" applyFont="1" applyBorder="1" applyAlignment="1">
      <alignment/>
    </xf>
    <xf numFmtId="0" fontId="7" fillId="0" borderId="71" xfId="0" applyFont="1" applyBorder="1" applyAlignment="1">
      <alignment/>
    </xf>
    <xf numFmtId="0" fontId="6" fillId="0" borderId="19" xfId="0" applyFont="1" applyBorder="1" applyAlignment="1">
      <alignment/>
    </xf>
    <xf numFmtId="0" fontId="32" fillId="0" borderId="10" xfId="0" applyFont="1" applyBorder="1" applyAlignment="1">
      <alignment/>
    </xf>
    <xf numFmtId="0" fontId="0" fillId="0" borderId="21" xfId="0" applyBorder="1" applyAlignment="1">
      <alignment/>
    </xf>
    <xf numFmtId="0" fontId="0" fillId="0" borderId="57" xfId="0" applyBorder="1" applyAlignment="1">
      <alignment/>
    </xf>
    <xf numFmtId="0" fontId="0" fillId="0" borderId="72" xfId="0" applyBorder="1" applyAlignment="1">
      <alignment horizontal="center"/>
    </xf>
    <xf numFmtId="0" fontId="0" fillId="0" borderId="55" xfId="0" applyBorder="1" applyAlignment="1">
      <alignment horizontal="right"/>
    </xf>
    <xf numFmtId="0" fontId="27" fillId="0" borderId="19" xfId="0" applyFont="1" applyBorder="1" applyAlignment="1">
      <alignment/>
    </xf>
    <xf numFmtId="0" fontId="27" fillId="0" borderId="0" xfId="0" applyFont="1" applyBorder="1" applyAlignment="1">
      <alignment/>
    </xf>
    <xf numFmtId="0" fontId="30" fillId="0" borderId="10" xfId="0" applyFont="1" applyBorder="1" applyAlignment="1">
      <alignment/>
    </xf>
    <xf numFmtId="0" fontId="4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18" fillId="0" borderId="48" xfId="0" applyFont="1" applyBorder="1" applyAlignment="1">
      <alignment/>
    </xf>
    <xf numFmtId="0" fontId="18" fillId="0" borderId="47" xfId="0" applyFont="1" applyBorder="1" applyAlignment="1">
      <alignment/>
    </xf>
    <xf numFmtId="0" fontId="6" fillId="0" borderId="69" xfId="0" applyFont="1" applyBorder="1" applyAlignment="1">
      <alignment/>
    </xf>
    <xf numFmtId="0" fontId="6" fillId="0" borderId="73" xfId="0" applyFont="1" applyBorder="1" applyAlignment="1">
      <alignment/>
    </xf>
    <xf numFmtId="0" fontId="47" fillId="0" borderId="48" xfId="0" applyFont="1" applyBorder="1" applyAlignment="1">
      <alignment/>
    </xf>
    <xf numFmtId="0" fontId="47" fillId="0" borderId="47" xfId="0" applyFont="1" applyBorder="1" applyAlignment="1">
      <alignment/>
    </xf>
    <xf numFmtId="0" fontId="27" fillId="0" borderId="65" xfId="0" applyFont="1" applyBorder="1" applyAlignment="1">
      <alignment/>
    </xf>
    <xf numFmtId="0" fontId="27" fillId="0" borderId="74" xfId="0" applyFont="1" applyBorder="1" applyAlignment="1">
      <alignment/>
    </xf>
    <xf numFmtId="0" fontId="3" fillId="0" borderId="0" xfId="0" applyFont="1" applyAlignment="1">
      <alignment vertical="top" wrapText="1"/>
    </xf>
    <xf numFmtId="2" fontId="12" fillId="0" borderId="0" xfId="0" applyNumberFormat="1" applyFont="1" applyAlignment="1">
      <alignment/>
    </xf>
    <xf numFmtId="0" fontId="12" fillId="0" borderId="42" xfId="0" applyFont="1" applyBorder="1" applyAlignment="1">
      <alignment/>
    </xf>
    <xf numFmtId="2" fontId="12" fillId="0" borderId="42" xfId="0" applyNumberFormat="1" applyFont="1" applyBorder="1" applyAlignment="1">
      <alignment/>
    </xf>
    <xf numFmtId="0" fontId="0" fillId="0" borderId="42" xfId="0" applyFont="1" applyBorder="1" applyAlignment="1">
      <alignment/>
    </xf>
    <xf numFmtId="2" fontId="0" fillId="0" borderId="42" xfId="0" applyNumberFormat="1" applyBorder="1" applyAlignment="1">
      <alignment/>
    </xf>
    <xf numFmtId="0" fontId="16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41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43" fillId="0" borderId="42" xfId="0" applyFont="1" applyBorder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17" fillId="0" borderId="59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33" fillId="0" borderId="59" xfId="0" applyFont="1" applyBorder="1" applyAlignment="1">
      <alignment horizontal="left"/>
    </xf>
    <xf numFmtId="0" fontId="33" fillId="0" borderId="41" xfId="0" applyFont="1" applyBorder="1" applyAlignment="1">
      <alignment horizontal="left"/>
    </xf>
    <xf numFmtId="0" fontId="33" fillId="0" borderId="25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29" fillId="0" borderId="10" xfId="0" applyFont="1" applyBorder="1" applyAlignment="1">
      <alignment horizontal="left"/>
    </xf>
    <xf numFmtId="0" fontId="29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3" fontId="31" fillId="0" borderId="59" xfId="0" applyNumberFormat="1" applyFont="1" applyBorder="1" applyAlignment="1">
      <alignment horizontal="left"/>
    </xf>
    <xf numFmtId="0" fontId="31" fillId="0" borderId="41" xfId="0" applyFont="1" applyBorder="1" applyAlignment="1">
      <alignment horizontal="left"/>
    </xf>
    <xf numFmtId="0" fontId="31" fillId="0" borderId="25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29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/>
    </xf>
    <xf numFmtId="3" fontId="2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67" xfId="0" applyBorder="1" applyAlignment="1">
      <alignment horizontal="center" vertical="top"/>
    </xf>
    <xf numFmtId="0" fontId="0" fillId="0" borderId="75" xfId="0" applyBorder="1" applyAlignment="1">
      <alignment horizontal="center" vertical="top"/>
    </xf>
    <xf numFmtId="0" fontId="0" fillId="33" borderId="76" xfId="0" applyFill="1" applyBorder="1" applyAlignment="1">
      <alignment horizontal="center" vertical="top" wrapText="1"/>
    </xf>
    <xf numFmtId="0" fontId="0" fillId="33" borderId="61" xfId="0" applyFill="1" applyBorder="1" applyAlignment="1">
      <alignment horizontal="center" vertical="top" wrapText="1"/>
    </xf>
    <xf numFmtId="0" fontId="0" fillId="33" borderId="58" xfId="0" applyFill="1" applyBorder="1" applyAlignment="1">
      <alignment horizontal="center" vertical="top" wrapText="1"/>
    </xf>
    <xf numFmtId="0" fontId="4" fillId="0" borderId="77" xfId="0" applyFont="1" applyBorder="1" applyAlignment="1">
      <alignment horizontal="center" vertical="top" wrapText="1"/>
    </xf>
    <xf numFmtId="0" fontId="4" fillId="0" borderId="78" xfId="0" applyFont="1" applyBorder="1" applyAlignment="1">
      <alignment horizontal="center" vertical="top" wrapText="1"/>
    </xf>
    <xf numFmtId="0" fontId="4" fillId="0" borderId="68" xfId="0" applyFont="1" applyBorder="1" applyAlignment="1">
      <alignment horizontal="center" vertical="top" wrapText="1"/>
    </xf>
    <xf numFmtId="0" fontId="4" fillId="0" borderId="77" xfId="0" applyFont="1" applyFill="1" applyBorder="1" applyAlignment="1">
      <alignment horizontal="center" vertical="top" wrapText="1"/>
    </xf>
    <xf numFmtId="0" fontId="4" fillId="0" borderId="68" xfId="0" applyFont="1" applyFill="1" applyBorder="1" applyAlignment="1">
      <alignment horizontal="center" vertical="top" wrapText="1"/>
    </xf>
    <xf numFmtId="0" fontId="5" fillId="0" borderId="79" xfId="0" applyFont="1" applyFill="1" applyBorder="1" applyAlignment="1">
      <alignment horizontal="center" vertical="top" wrapText="1"/>
    </xf>
    <xf numFmtId="0" fontId="5" fillId="0" borderId="61" xfId="0" applyFont="1" applyFill="1" applyBorder="1" applyAlignment="1">
      <alignment horizontal="center" vertical="top" wrapText="1"/>
    </xf>
    <xf numFmtId="0" fontId="5" fillId="0" borderId="58" xfId="0" applyFont="1" applyFill="1" applyBorder="1" applyAlignment="1">
      <alignment horizontal="center" vertical="top" wrapText="1"/>
    </xf>
    <xf numFmtId="0" fontId="5" fillId="0" borderId="76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0" fillId="0" borderId="79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4" fillId="34" borderId="80" xfId="0" applyFont="1" applyFill="1" applyBorder="1" applyAlignment="1">
      <alignment vertical="top" wrapText="1"/>
    </xf>
    <xf numFmtId="0" fontId="4" fillId="34" borderId="81" xfId="0" applyFont="1" applyFill="1" applyBorder="1" applyAlignment="1">
      <alignment vertical="top" wrapText="1"/>
    </xf>
    <xf numFmtId="0" fontId="4" fillId="37" borderId="82" xfId="0" applyFont="1" applyFill="1" applyBorder="1" applyAlignment="1">
      <alignment vertical="top" wrapText="1"/>
    </xf>
    <xf numFmtId="0" fontId="4" fillId="37" borderId="83" xfId="0" applyFont="1" applyFill="1" applyBorder="1" applyAlignment="1">
      <alignment vertical="top" wrapText="1"/>
    </xf>
    <xf numFmtId="0" fontId="4" fillId="36" borderId="82" xfId="0" applyFont="1" applyFill="1" applyBorder="1" applyAlignment="1">
      <alignment horizontal="center" vertical="top" wrapText="1"/>
    </xf>
    <xf numFmtId="0" fontId="4" fillId="36" borderId="84" xfId="0" applyFont="1" applyFill="1" applyBorder="1" applyAlignment="1">
      <alignment horizontal="center" vertical="top" wrapText="1"/>
    </xf>
    <xf numFmtId="0" fontId="10" fillId="0" borderId="85" xfId="0" applyFont="1" applyBorder="1" applyAlignment="1">
      <alignment vertical="top" wrapText="1"/>
    </xf>
    <xf numFmtId="0" fontId="11" fillId="0" borderId="85" xfId="0" applyFont="1" applyBorder="1" applyAlignment="1">
      <alignment/>
    </xf>
    <xf numFmtId="0" fontId="5" fillId="33" borderId="77" xfId="0" applyFont="1" applyFill="1" applyBorder="1" applyAlignment="1">
      <alignment horizontal="center" vertical="top" wrapText="1"/>
    </xf>
    <xf numFmtId="0" fontId="5" fillId="33" borderId="78" xfId="0" applyFont="1" applyFill="1" applyBorder="1" applyAlignment="1">
      <alignment horizontal="center" vertical="top" wrapText="1"/>
    </xf>
    <xf numFmtId="0" fontId="7" fillId="0" borderId="0" xfId="53" applyFont="1" applyAlignment="1">
      <alignment horizontal="center" vertical="top" wrapText="1"/>
      <protection/>
    </xf>
    <xf numFmtId="0" fontId="8" fillId="0" borderId="0" xfId="53" applyFont="1" applyAlignment="1">
      <alignment horizontal="center" vertical="top" wrapText="1"/>
      <protection/>
    </xf>
    <xf numFmtId="0" fontId="9" fillId="0" borderId="0" xfId="53" applyFont="1" applyAlignment="1">
      <alignment horizontal="center" vertical="top" wrapText="1"/>
      <protection/>
    </xf>
    <xf numFmtId="0" fontId="7" fillId="0" borderId="0" xfId="0" applyFont="1" applyBorder="1" applyAlignment="1">
      <alignment horizontal="center"/>
    </xf>
    <xf numFmtId="0" fontId="0" fillId="34" borderId="86" xfId="0" applyFill="1" applyBorder="1" applyAlignment="1">
      <alignment horizontal="center" vertical="top" wrapText="1"/>
    </xf>
    <xf numFmtId="0" fontId="0" fillId="34" borderId="26" xfId="0" applyFill="1" applyBorder="1" applyAlignment="1">
      <alignment horizontal="center" vertical="top" wrapText="1"/>
    </xf>
    <xf numFmtId="0" fontId="0" fillId="34" borderId="79" xfId="0" applyFill="1" applyBorder="1" applyAlignment="1">
      <alignment horizontal="center" wrapText="1"/>
    </xf>
    <xf numFmtId="0" fontId="0" fillId="34" borderId="61" xfId="0" applyFill="1" applyBorder="1" applyAlignment="1">
      <alignment horizontal="center" wrapText="1"/>
    </xf>
    <xf numFmtId="0" fontId="0" fillId="34" borderId="58" xfId="0" applyFill="1" applyBorder="1" applyAlignment="1">
      <alignment horizontal="center" wrapText="1"/>
    </xf>
    <xf numFmtId="0" fontId="0" fillId="0" borderId="7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3" borderId="61" xfId="0" applyFill="1" applyBorder="1" applyAlignment="1">
      <alignment horizontal="center" wrapText="1"/>
    </xf>
    <xf numFmtId="0" fontId="0" fillId="33" borderId="58" xfId="0" applyFill="1" applyBorder="1" applyAlignment="1">
      <alignment horizontal="center" wrapText="1"/>
    </xf>
    <xf numFmtId="0" fontId="0" fillId="0" borderId="61" xfId="0" applyBorder="1" applyAlignment="1">
      <alignment horizontal="center"/>
    </xf>
    <xf numFmtId="0" fontId="0" fillId="33" borderId="10" xfId="0" applyFill="1" applyBorder="1" applyAlignment="1">
      <alignment horizontal="center" vertical="top" wrapText="1"/>
    </xf>
    <xf numFmtId="0" fontId="0" fillId="34" borderId="61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37" fillId="0" borderId="47" xfId="0" applyFont="1" applyBorder="1" applyAlignment="1">
      <alignment horizontal="center"/>
    </xf>
    <xf numFmtId="0" fontId="0" fillId="38" borderId="76" xfId="56" applyFont="1" applyFill="1" applyBorder="1" applyAlignment="1" applyProtection="1">
      <alignment horizontal="center" vertical="center" wrapText="1"/>
      <protection/>
    </xf>
    <xf numFmtId="0" fontId="0" fillId="38" borderId="61" xfId="56" applyFont="1" applyFill="1" applyBorder="1" applyAlignment="1" applyProtection="1">
      <alignment horizontal="center" vertical="center" wrapText="1"/>
      <protection/>
    </xf>
    <xf numFmtId="0" fontId="0" fillId="38" borderId="58" xfId="56" applyFont="1" applyFill="1" applyBorder="1" applyAlignment="1" applyProtection="1">
      <alignment horizontal="center" vertical="center" wrapText="1"/>
      <protection/>
    </xf>
    <xf numFmtId="0" fontId="6" fillId="0" borderId="76" xfId="57" applyBorder="1" applyAlignment="1">
      <alignment horizontal="center" vertical="center" wrapText="1"/>
      <protection/>
    </xf>
    <xf numFmtId="0" fontId="6" fillId="0" borderId="35" xfId="57" applyBorder="1" applyAlignment="1">
      <alignment horizontal="center" vertical="center" wrapText="1"/>
      <protection/>
    </xf>
    <xf numFmtId="0" fontId="35" fillId="0" borderId="0" xfId="57" applyFont="1" applyAlignment="1">
      <alignment horizontal="center"/>
      <protection/>
    </xf>
    <xf numFmtId="0" fontId="6" fillId="0" borderId="67" xfId="57" applyBorder="1" applyAlignment="1">
      <alignment horizontal="center" vertical="center" wrapText="1"/>
      <protection/>
    </xf>
    <xf numFmtId="0" fontId="6" fillId="0" borderId="34" xfId="57" applyBorder="1" applyAlignment="1">
      <alignment horizontal="center" vertical="center" wrapText="1"/>
      <protection/>
    </xf>
    <xf numFmtId="0" fontId="0" fillId="38" borderId="56" xfId="56" applyFont="1" applyFill="1" applyBorder="1" applyAlignment="1" applyProtection="1">
      <alignment horizontal="center" vertical="center" wrapText="1"/>
      <protection/>
    </xf>
    <xf numFmtId="0" fontId="0" fillId="38" borderId="87" xfId="56" applyFill="1" applyBorder="1" applyAlignment="1" applyProtection="1">
      <alignment horizontal="center" vertical="center" wrapText="1"/>
      <protection/>
    </xf>
    <xf numFmtId="0" fontId="0" fillId="38" borderId="86" xfId="56" applyFill="1" applyBorder="1" applyAlignment="1" applyProtection="1">
      <alignment horizontal="center" vertical="center"/>
      <protection/>
    </xf>
    <xf numFmtId="0" fontId="0" fillId="38" borderId="88" xfId="56" applyFill="1" applyBorder="1" applyAlignment="1" applyProtection="1">
      <alignment horizontal="center" vertical="center"/>
      <protection/>
    </xf>
    <xf numFmtId="0" fontId="0" fillId="38" borderId="89" xfId="56" applyFill="1" applyBorder="1" applyAlignment="1" applyProtection="1">
      <alignment horizontal="center" vertical="top"/>
      <protection/>
    </xf>
    <xf numFmtId="0" fontId="0" fillId="38" borderId="90" xfId="56" applyFill="1" applyBorder="1" applyAlignment="1" applyProtection="1">
      <alignment horizontal="center" vertical="top"/>
      <protection/>
    </xf>
    <xf numFmtId="0" fontId="0" fillId="38" borderId="55" xfId="56" applyFill="1" applyBorder="1" applyAlignment="1" applyProtection="1">
      <alignment horizontal="center" vertical="center" wrapText="1"/>
      <protection/>
    </xf>
    <xf numFmtId="0" fontId="0" fillId="38" borderId="72" xfId="56" applyFill="1" applyBorder="1" applyAlignment="1" applyProtection="1">
      <alignment horizontal="center" vertical="center" wrapText="1"/>
      <protection/>
    </xf>
    <xf numFmtId="0" fontId="0" fillId="38" borderId="63" xfId="56" applyFont="1" applyFill="1" applyBorder="1" applyAlignment="1" applyProtection="1">
      <alignment horizontal="center" vertical="center" wrapText="1"/>
      <protection/>
    </xf>
    <xf numFmtId="0" fontId="32" fillId="0" borderId="42" xfId="57" applyFont="1" applyBorder="1" applyAlignment="1">
      <alignment horizontal="center" wrapText="1"/>
      <protection/>
    </xf>
    <xf numFmtId="0" fontId="0" fillId="38" borderId="56" xfId="56" applyFill="1" applyBorder="1" applyAlignment="1" applyProtection="1">
      <alignment horizontal="center" vertical="center" wrapText="1"/>
      <protection/>
    </xf>
    <xf numFmtId="0" fontId="0" fillId="38" borderId="36" xfId="56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>
      <alignment horizontal="center" vertical="top"/>
      <protection/>
    </xf>
    <xf numFmtId="0" fontId="0" fillId="38" borderId="79" xfId="56" applyFill="1" applyBorder="1" applyAlignment="1" applyProtection="1">
      <alignment horizontal="center" vertical="top"/>
      <protection/>
    </xf>
    <xf numFmtId="0" fontId="0" fillId="38" borderId="18" xfId="56" applyFill="1" applyBorder="1" applyAlignment="1" applyProtection="1">
      <alignment horizontal="center" vertical="top"/>
      <protection/>
    </xf>
    <xf numFmtId="0" fontId="0" fillId="38" borderId="91" xfId="56" applyFill="1" applyBorder="1" applyAlignment="1" applyProtection="1">
      <alignment horizontal="center" vertical="center" wrapText="1"/>
      <protection/>
    </xf>
    <xf numFmtId="0" fontId="39" fillId="0" borderId="0" xfId="57" applyFont="1" applyAlignment="1">
      <alignment horizontal="left" wrapText="1"/>
      <protection/>
    </xf>
    <xf numFmtId="0" fontId="0" fillId="38" borderId="57" xfId="56" applyFont="1" applyFill="1" applyBorder="1" applyAlignment="1" applyProtection="1">
      <alignment horizontal="center" vertical="center" wrapText="1"/>
      <protection/>
    </xf>
    <xf numFmtId="0" fontId="0" fillId="38" borderId="26" xfId="56" applyFont="1" applyFill="1" applyBorder="1" applyAlignment="1" applyProtection="1">
      <alignment horizontal="center" vertical="center" wrapText="1"/>
      <protection/>
    </xf>
    <xf numFmtId="0" fontId="0" fillId="38" borderId="27" xfId="56" applyFont="1" applyFill="1" applyBorder="1" applyAlignment="1" applyProtection="1">
      <alignment horizontal="center" vertical="center" wrapText="1"/>
      <protection/>
    </xf>
    <xf numFmtId="0" fontId="6" fillId="0" borderId="0" xfId="57" applyFont="1" applyAlignment="1">
      <alignment horizontal="left"/>
      <protection/>
    </xf>
    <xf numFmtId="0" fontId="40" fillId="0" borderId="92" xfId="57" applyFont="1" applyBorder="1" applyAlignment="1">
      <alignment horizontal="center"/>
      <protection/>
    </xf>
    <xf numFmtId="0" fontId="3" fillId="0" borderId="0" xfId="0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Внебюджет" xfId="55"/>
    <cellStyle name="Обычный_Смета свод" xfId="56"/>
    <cellStyle name="Обычный_Сметы по учреждениям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_Внебюджет" xfId="67"/>
    <cellStyle name="Финансовый_Внебюджет 2004 с покварталкой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22.375" style="0" customWidth="1"/>
    <col min="6" max="6" width="15.375" style="0" customWidth="1"/>
  </cols>
  <sheetData>
    <row r="1" spans="1:7" ht="18.75">
      <c r="A1" s="430" t="s">
        <v>114</v>
      </c>
      <c r="B1" s="430"/>
      <c r="C1" s="430"/>
      <c r="D1" s="430"/>
      <c r="E1" s="430"/>
      <c r="F1" s="430"/>
      <c r="G1" s="430"/>
    </row>
    <row r="2" spans="1:5" ht="18">
      <c r="A2" s="100"/>
      <c r="B2" s="434" t="s">
        <v>330</v>
      </c>
      <c r="C2" s="434"/>
      <c r="D2" s="434"/>
      <c r="E2" s="434"/>
    </row>
    <row r="3" spans="1:6" ht="17.25" customHeight="1">
      <c r="A3" s="435"/>
      <c r="B3" s="437" t="s">
        <v>630</v>
      </c>
      <c r="C3" s="431"/>
      <c r="D3" s="437" t="s">
        <v>340</v>
      </c>
      <c r="E3" s="431"/>
      <c r="F3" s="431" t="s">
        <v>115</v>
      </c>
    </row>
    <row r="4" spans="1:6" ht="12.75" customHeight="1">
      <c r="A4" s="436"/>
      <c r="B4" s="102" t="s">
        <v>116</v>
      </c>
      <c r="C4" s="432" t="s">
        <v>117</v>
      </c>
      <c r="D4" s="102" t="s">
        <v>116</v>
      </c>
      <c r="E4" s="433" t="s">
        <v>117</v>
      </c>
      <c r="F4" s="431"/>
    </row>
    <row r="5" spans="1:6" ht="24" customHeight="1">
      <c r="A5" s="436"/>
      <c r="B5" s="103" t="s">
        <v>118</v>
      </c>
      <c r="C5" s="432"/>
      <c r="D5" s="103" t="s">
        <v>118</v>
      </c>
      <c r="E5" s="433"/>
      <c r="F5" s="431"/>
    </row>
    <row r="6" spans="1:6" ht="19.5" customHeight="1" hidden="1">
      <c r="A6" s="104" t="s">
        <v>119</v>
      </c>
      <c r="B6" s="105" t="s">
        <v>120</v>
      </c>
      <c r="C6" s="101" t="s">
        <v>120</v>
      </c>
      <c r="D6" s="105" t="s">
        <v>120</v>
      </c>
      <c r="E6" s="101" t="s">
        <v>120</v>
      </c>
      <c r="F6" s="101" t="s">
        <v>120</v>
      </c>
    </row>
    <row r="7" spans="1:6" ht="19.5" customHeight="1">
      <c r="A7" s="106" t="s">
        <v>121</v>
      </c>
      <c r="B7" s="107">
        <f>B8+B9</f>
        <v>3</v>
      </c>
      <c r="C7" s="107">
        <f>C8+C9</f>
        <v>69</v>
      </c>
      <c r="D7" s="107">
        <f>D8+D9</f>
        <v>2</v>
      </c>
      <c r="E7" s="107">
        <f>E8+E9</f>
        <v>56</v>
      </c>
      <c r="F7" s="338">
        <f>((B7*8)+(D7*4))/12</f>
        <v>2.6666666666666665</v>
      </c>
    </row>
    <row r="8" spans="1:6" ht="19.5" customHeight="1">
      <c r="A8" s="109" t="s">
        <v>122</v>
      </c>
      <c r="B8" s="101">
        <v>2</v>
      </c>
      <c r="C8" s="101">
        <v>56</v>
      </c>
      <c r="D8" s="101">
        <v>2</v>
      </c>
      <c r="E8" s="101">
        <v>56</v>
      </c>
      <c r="F8" s="101">
        <f>((B8*8)+(D8*4))/12</f>
        <v>2</v>
      </c>
    </row>
    <row r="9" spans="1:6" ht="19.5" customHeight="1">
      <c r="A9" s="101" t="s">
        <v>123</v>
      </c>
      <c r="B9" s="101">
        <v>1</v>
      </c>
      <c r="C9" s="101">
        <v>13</v>
      </c>
      <c r="D9" s="101"/>
      <c r="E9" s="101"/>
      <c r="F9" s="342">
        <f>((B9*8)+(D9*4))/12</f>
        <v>0.6666666666666666</v>
      </c>
    </row>
    <row r="10" spans="1:6" ht="19.5" customHeight="1">
      <c r="A10" s="104" t="s">
        <v>124</v>
      </c>
      <c r="B10" s="101" t="s">
        <v>120</v>
      </c>
      <c r="C10" s="101" t="s">
        <v>120</v>
      </c>
      <c r="D10" s="101" t="s">
        <v>120</v>
      </c>
      <c r="E10" s="101" t="s">
        <v>120</v>
      </c>
      <c r="F10" s="101" t="s">
        <v>120</v>
      </c>
    </row>
    <row r="11" spans="1:6" ht="19.5" customHeight="1">
      <c r="A11" s="106" t="s">
        <v>125</v>
      </c>
      <c r="B11" s="108">
        <f>B12+B13</f>
        <v>3</v>
      </c>
      <c r="C11" s="108">
        <f>C12+C13</f>
        <v>62</v>
      </c>
      <c r="D11" s="108">
        <f>D12+D13</f>
        <v>3</v>
      </c>
      <c r="E11" s="108">
        <f>E12+E13</f>
        <v>69</v>
      </c>
      <c r="F11" s="338">
        <f>((B11*8)+(D11*4))/12</f>
        <v>3</v>
      </c>
    </row>
    <row r="12" spans="1:6" ht="19.5" customHeight="1">
      <c r="A12" s="101" t="s">
        <v>122</v>
      </c>
      <c r="B12" s="101">
        <v>2</v>
      </c>
      <c r="C12" s="101">
        <v>50</v>
      </c>
      <c r="D12" s="101">
        <v>2</v>
      </c>
      <c r="E12" s="101">
        <v>56</v>
      </c>
      <c r="F12" s="110">
        <f>((B12*8)+(D12*4))/12</f>
        <v>2</v>
      </c>
    </row>
    <row r="13" spans="1:6" ht="19.5" customHeight="1">
      <c r="A13" s="101" t="s">
        <v>126</v>
      </c>
      <c r="B13" s="101">
        <v>1</v>
      </c>
      <c r="C13" s="101">
        <v>12</v>
      </c>
      <c r="D13" s="101">
        <v>1</v>
      </c>
      <c r="E13" s="101">
        <v>13</v>
      </c>
      <c r="F13" s="339">
        <f>((B13*8)+(D13*4))/12</f>
        <v>1</v>
      </c>
    </row>
    <row r="14" spans="1:6" ht="19.5" customHeight="1">
      <c r="A14" s="106" t="s">
        <v>127</v>
      </c>
      <c r="B14" s="108">
        <f>B15+B16</f>
        <v>2</v>
      </c>
      <c r="C14" s="108">
        <f>C15+C16</f>
        <v>46</v>
      </c>
      <c r="D14" s="108">
        <f>D15+D16</f>
        <v>3</v>
      </c>
      <c r="E14" s="108">
        <f>E15+E16</f>
        <v>62</v>
      </c>
      <c r="F14" s="338">
        <f>((B14*8)+(D14*4))/12</f>
        <v>2.3333333333333335</v>
      </c>
    </row>
    <row r="15" spans="1:6" ht="19.5" customHeight="1">
      <c r="A15" s="101" t="s">
        <v>122</v>
      </c>
      <c r="B15" s="101">
        <v>2</v>
      </c>
      <c r="C15" s="101">
        <v>46</v>
      </c>
      <c r="D15" s="101">
        <v>2</v>
      </c>
      <c r="E15" s="101">
        <v>50</v>
      </c>
      <c r="F15" s="101">
        <f aca="true" t="shared" si="0" ref="F15:F25">((B15*8)+(D15*4))/12</f>
        <v>2</v>
      </c>
    </row>
    <row r="16" spans="1:6" ht="19.5" customHeight="1">
      <c r="A16" s="101" t="s">
        <v>126</v>
      </c>
      <c r="B16" s="101"/>
      <c r="C16" s="101"/>
      <c r="D16" s="101">
        <v>1</v>
      </c>
      <c r="E16" s="101">
        <v>12</v>
      </c>
      <c r="F16" s="342">
        <f t="shared" si="0"/>
        <v>0.3333333333333333</v>
      </c>
    </row>
    <row r="17" spans="1:6" ht="19.5" customHeight="1">
      <c r="A17" s="106" t="s">
        <v>128</v>
      </c>
      <c r="B17" s="108">
        <f>B18+B19</f>
        <v>2</v>
      </c>
      <c r="C17" s="108">
        <f>C18+C19</f>
        <v>57</v>
      </c>
      <c r="D17" s="108">
        <f>D18+D19</f>
        <v>2</v>
      </c>
      <c r="E17" s="108">
        <f>E18+E19</f>
        <v>46</v>
      </c>
      <c r="F17" s="338">
        <f t="shared" si="0"/>
        <v>2</v>
      </c>
    </row>
    <row r="18" spans="1:6" ht="19.5" customHeight="1">
      <c r="A18" s="104" t="s">
        <v>129</v>
      </c>
      <c r="B18" s="101">
        <v>2</v>
      </c>
      <c r="C18" s="101">
        <v>57</v>
      </c>
      <c r="D18" s="101">
        <v>2</v>
      </c>
      <c r="E18" s="101">
        <v>46</v>
      </c>
      <c r="F18" s="101">
        <f>((B18*8)+(D18*4))/12</f>
        <v>2</v>
      </c>
    </row>
    <row r="19" spans="1:6" ht="19.5" customHeight="1">
      <c r="A19" s="104" t="s">
        <v>130</v>
      </c>
      <c r="B19" s="101"/>
      <c r="C19" s="101"/>
      <c r="D19" s="101"/>
      <c r="E19" s="101"/>
      <c r="F19" s="339">
        <f>((B19*8)+(D19*4))/12</f>
        <v>0</v>
      </c>
    </row>
    <row r="20" spans="1:6" ht="19.5" customHeight="1">
      <c r="A20" s="111" t="s">
        <v>131</v>
      </c>
      <c r="B20" s="112">
        <f>B7+B11+B14+B17</f>
        <v>10</v>
      </c>
      <c r="C20" s="112">
        <f>C7+C11+C14+C17</f>
        <v>234</v>
      </c>
      <c r="D20" s="112">
        <f>D7+D11+D14+D17</f>
        <v>10</v>
      </c>
      <c r="E20" s="112">
        <f>E7+E11+E14+E17</f>
        <v>233</v>
      </c>
      <c r="F20" s="340">
        <f>((B20*8)+(D20*4))/12</f>
        <v>10</v>
      </c>
    </row>
    <row r="21" spans="1:6" ht="19.5" customHeight="1">
      <c r="A21" s="104" t="s">
        <v>132</v>
      </c>
      <c r="B21" s="101">
        <v>2</v>
      </c>
      <c r="C21" s="101">
        <v>58</v>
      </c>
      <c r="D21" s="101">
        <v>2</v>
      </c>
      <c r="E21" s="101">
        <v>57</v>
      </c>
      <c r="F21" s="110">
        <f t="shared" si="0"/>
        <v>2</v>
      </c>
    </row>
    <row r="22" spans="1:6" ht="19.5" customHeight="1">
      <c r="A22" s="104" t="s">
        <v>133</v>
      </c>
      <c r="B22" s="101">
        <v>2</v>
      </c>
      <c r="C22" s="101">
        <v>52</v>
      </c>
      <c r="D22" s="101">
        <v>2</v>
      </c>
      <c r="E22" s="101">
        <v>58</v>
      </c>
      <c r="F22" s="101">
        <f t="shared" si="0"/>
        <v>2</v>
      </c>
    </row>
    <row r="23" spans="1:6" ht="19.5" customHeight="1">
      <c r="A23" s="104" t="s">
        <v>134</v>
      </c>
      <c r="B23" s="101">
        <v>2</v>
      </c>
      <c r="C23" s="101">
        <v>53</v>
      </c>
      <c r="D23" s="101">
        <v>2</v>
      </c>
      <c r="E23" s="101">
        <v>52</v>
      </c>
      <c r="F23" s="110">
        <f t="shared" si="0"/>
        <v>2</v>
      </c>
    </row>
    <row r="24" spans="1:6" ht="19.5" customHeight="1">
      <c r="A24" s="104" t="s">
        <v>135</v>
      </c>
      <c r="B24" s="101">
        <v>2</v>
      </c>
      <c r="C24" s="101">
        <v>37</v>
      </c>
      <c r="D24" s="101">
        <v>2</v>
      </c>
      <c r="E24" s="101">
        <v>53</v>
      </c>
      <c r="F24" s="110">
        <f t="shared" si="0"/>
        <v>2</v>
      </c>
    </row>
    <row r="25" spans="1:6" ht="19.5" customHeight="1">
      <c r="A25" s="104" t="s">
        <v>136</v>
      </c>
      <c r="B25" s="101">
        <v>2</v>
      </c>
      <c r="C25" s="101">
        <v>58</v>
      </c>
      <c r="D25" s="101">
        <v>2</v>
      </c>
      <c r="E25" s="101">
        <v>37</v>
      </c>
      <c r="F25" s="110">
        <f t="shared" si="0"/>
        <v>2</v>
      </c>
    </row>
    <row r="26" spans="1:6" ht="19.5" customHeight="1">
      <c r="A26" s="111" t="s">
        <v>137</v>
      </c>
      <c r="B26" s="112">
        <f>SUM(B21:B25)</f>
        <v>10</v>
      </c>
      <c r="C26" s="112">
        <f>SUM(C21:C25)</f>
        <v>258</v>
      </c>
      <c r="D26" s="112">
        <f>SUM(D21:D25)</f>
        <v>10</v>
      </c>
      <c r="E26" s="112">
        <f>SUM(E21:E25)</f>
        <v>257</v>
      </c>
      <c r="F26" s="340">
        <f>((B26*8)+(D26*4))/12</f>
        <v>10</v>
      </c>
    </row>
    <row r="27" spans="1:6" ht="19.5" customHeight="1">
      <c r="A27" s="104" t="s">
        <v>138</v>
      </c>
      <c r="B27" s="101">
        <v>1</v>
      </c>
      <c r="C27" s="101">
        <v>26</v>
      </c>
      <c r="D27" s="101">
        <v>1</v>
      </c>
      <c r="E27" s="101">
        <v>25</v>
      </c>
      <c r="F27" s="110">
        <f>((B27*8)+(D27*4))/12</f>
        <v>1</v>
      </c>
    </row>
    <row r="28" spans="1:6" ht="19.5" customHeight="1">
      <c r="A28" s="104" t="s">
        <v>139</v>
      </c>
      <c r="B28" s="101">
        <v>1</v>
      </c>
      <c r="C28" s="101">
        <v>25</v>
      </c>
      <c r="D28" s="101">
        <v>1</v>
      </c>
      <c r="E28" s="101">
        <v>25</v>
      </c>
      <c r="F28" s="339">
        <f>((B28*8)+(D28*4))/12</f>
        <v>1</v>
      </c>
    </row>
    <row r="29" spans="1:6" ht="19.5" customHeight="1">
      <c r="A29" s="111" t="s">
        <v>140</v>
      </c>
      <c r="B29" s="112">
        <f>B27+B28</f>
        <v>2</v>
      </c>
      <c r="C29" s="112">
        <f>C27+C28</f>
        <v>51</v>
      </c>
      <c r="D29" s="112">
        <f>D27+D28</f>
        <v>2</v>
      </c>
      <c r="E29" s="112">
        <f>E27+E28</f>
        <v>50</v>
      </c>
      <c r="F29" s="340">
        <f>((B29*8)+(D29*4))/12</f>
        <v>2</v>
      </c>
    </row>
    <row r="30" spans="1:6" ht="19.5" customHeight="1">
      <c r="A30" s="111" t="s">
        <v>141</v>
      </c>
      <c r="B30" s="112">
        <f>B20+B26+B29</f>
        <v>22</v>
      </c>
      <c r="C30" s="112">
        <f>C20+C26+C29</f>
        <v>543</v>
      </c>
      <c r="D30" s="112">
        <f>D20+D26+D29</f>
        <v>22</v>
      </c>
      <c r="E30" s="112">
        <f>E20+E26+E29</f>
        <v>540</v>
      </c>
      <c r="F30" s="340">
        <f>F20+F26+F29</f>
        <v>22</v>
      </c>
    </row>
    <row r="31" spans="1:6" ht="19.5" customHeight="1">
      <c r="A31" s="104" t="s">
        <v>142</v>
      </c>
      <c r="B31" s="101">
        <v>4</v>
      </c>
      <c r="C31" s="101">
        <v>100</v>
      </c>
      <c r="D31" s="101">
        <v>4</v>
      </c>
      <c r="E31" s="101">
        <v>100</v>
      </c>
      <c r="F31" s="110">
        <f>((B31*8)+(D31*4))/12</f>
        <v>4</v>
      </c>
    </row>
    <row r="33" spans="2:5" ht="18">
      <c r="B33" s="434" t="s">
        <v>331</v>
      </c>
      <c r="C33" s="434"/>
      <c r="D33" s="434"/>
      <c r="E33" s="434"/>
    </row>
    <row r="34" spans="1:6" ht="12.75">
      <c r="A34" s="435"/>
      <c r="B34" s="437" t="s">
        <v>339</v>
      </c>
      <c r="C34" s="431"/>
      <c r="D34" s="437" t="s">
        <v>340</v>
      </c>
      <c r="E34" s="431"/>
      <c r="F34" s="431" t="s">
        <v>115</v>
      </c>
    </row>
    <row r="35" spans="1:6" ht="12.75">
      <c r="A35" s="436"/>
      <c r="B35" s="102" t="s">
        <v>116</v>
      </c>
      <c r="C35" s="432" t="s">
        <v>117</v>
      </c>
      <c r="D35" s="102" t="s">
        <v>116</v>
      </c>
      <c r="E35" s="433" t="s">
        <v>117</v>
      </c>
      <c r="F35" s="431"/>
    </row>
    <row r="36" spans="1:6" ht="12.75">
      <c r="A36" s="436"/>
      <c r="B36" s="103" t="s">
        <v>118</v>
      </c>
      <c r="C36" s="432"/>
      <c r="D36" s="103" t="s">
        <v>118</v>
      </c>
      <c r="E36" s="433"/>
      <c r="F36" s="431"/>
    </row>
    <row r="37" spans="1:6" ht="15.75">
      <c r="A37" s="104" t="s">
        <v>132</v>
      </c>
      <c r="B37" s="101"/>
      <c r="C37" s="101"/>
      <c r="D37" s="101"/>
      <c r="E37" s="101"/>
      <c r="F37" s="110">
        <f aca="true" t="shared" si="1" ref="F37:F46">((B37*8)+(D37*4))/12</f>
        <v>0</v>
      </c>
    </row>
    <row r="38" spans="1:6" ht="15.75">
      <c r="A38" s="104" t="s">
        <v>133</v>
      </c>
      <c r="B38" s="101"/>
      <c r="C38" s="101"/>
      <c r="D38" s="101"/>
      <c r="E38" s="101"/>
      <c r="F38" s="101">
        <f t="shared" si="1"/>
        <v>0</v>
      </c>
    </row>
    <row r="39" spans="1:6" ht="15.75">
      <c r="A39" s="104" t="s">
        <v>134</v>
      </c>
      <c r="B39" s="101"/>
      <c r="C39" s="101"/>
      <c r="D39" s="101"/>
      <c r="E39" s="101"/>
      <c r="F39" s="110">
        <f t="shared" si="1"/>
        <v>0</v>
      </c>
    </row>
    <row r="40" spans="1:6" ht="15.75">
      <c r="A40" s="104" t="s">
        <v>135</v>
      </c>
      <c r="B40" s="101">
        <v>1</v>
      </c>
      <c r="C40" s="101">
        <v>10</v>
      </c>
      <c r="D40" s="101">
        <v>1</v>
      </c>
      <c r="E40" s="101">
        <v>9</v>
      </c>
      <c r="F40" s="339">
        <f t="shared" si="1"/>
        <v>1</v>
      </c>
    </row>
    <row r="41" spans="1:6" ht="15.75">
      <c r="A41" s="104" t="s">
        <v>136</v>
      </c>
      <c r="B41" s="101">
        <v>1</v>
      </c>
      <c r="C41" s="101">
        <v>11</v>
      </c>
      <c r="D41" s="101">
        <v>1</v>
      </c>
      <c r="E41" s="101">
        <v>9</v>
      </c>
      <c r="F41" s="339">
        <f t="shared" si="1"/>
        <v>1</v>
      </c>
    </row>
    <row r="42" spans="1:6" ht="15.75">
      <c r="A42" s="111" t="s">
        <v>137</v>
      </c>
      <c r="B42" s="112">
        <f>SUM(B37:B41)</f>
        <v>2</v>
      </c>
      <c r="C42" s="112">
        <f>SUM(C37:C41)</f>
        <v>21</v>
      </c>
      <c r="D42" s="112">
        <f>SUM(D37:D41)</f>
        <v>2</v>
      </c>
      <c r="E42" s="112">
        <f>SUM(E37:E41)</f>
        <v>18</v>
      </c>
      <c r="F42" s="340">
        <f t="shared" si="1"/>
        <v>2</v>
      </c>
    </row>
    <row r="43" spans="1:6" ht="15.75">
      <c r="A43" s="104" t="s">
        <v>138</v>
      </c>
      <c r="B43" s="101">
        <v>1</v>
      </c>
      <c r="C43" s="101">
        <v>25</v>
      </c>
      <c r="D43" s="101">
        <v>1</v>
      </c>
      <c r="E43" s="101">
        <v>23</v>
      </c>
      <c r="F43" s="339">
        <f t="shared" si="1"/>
        <v>1</v>
      </c>
    </row>
    <row r="44" spans="1:6" ht="15.75">
      <c r="A44" s="104" t="s">
        <v>139</v>
      </c>
      <c r="B44" s="101">
        <v>1</v>
      </c>
      <c r="C44" s="101">
        <v>25</v>
      </c>
      <c r="D44" s="101">
        <v>1</v>
      </c>
      <c r="E44" s="101">
        <v>22</v>
      </c>
      <c r="F44" s="339">
        <f t="shared" si="1"/>
        <v>1</v>
      </c>
    </row>
    <row r="45" spans="1:6" ht="15.75">
      <c r="A45" s="104" t="s">
        <v>332</v>
      </c>
      <c r="B45" s="101">
        <v>1</v>
      </c>
      <c r="C45" s="101">
        <v>25</v>
      </c>
      <c r="D45" s="101">
        <v>1</v>
      </c>
      <c r="E45" s="101">
        <v>20</v>
      </c>
      <c r="F45" s="339">
        <f t="shared" si="1"/>
        <v>1</v>
      </c>
    </row>
    <row r="46" spans="1:6" ht="15.75">
      <c r="A46" s="111" t="s">
        <v>333</v>
      </c>
      <c r="B46" s="112">
        <f>B43+B45+B44</f>
        <v>3</v>
      </c>
      <c r="C46" s="112">
        <f>C43+C45+C44</f>
        <v>75</v>
      </c>
      <c r="D46" s="112">
        <f>D43+D45+D44</f>
        <v>3</v>
      </c>
      <c r="E46" s="112">
        <f>E43+E45+E44</f>
        <v>65</v>
      </c>
      <c r="F46" s="340">
        <f t="shared" si="1"/>
        <v>3</v>
      </c>
    </row>
    <row r="47" spans="1:7" ht="18.75">
      <c r="A47" s="111" t="s">
        <v>141</v>
      </c>
      <c r="B47" s="112">
        <f>B42+B46</f>
        <v>5</v>
      </c>
      <c r="C47" s="112">
        <f>C42+C46</f>
        <v>96</v>
      </c>
      <c r="D47" s="112">
        <f>D42+D46</f>
        <v>5</v>
      </c>
      <c r="E47" s="112">
        <f>E42+E46</f>
        <v>83</v>
      </c>
      <c r="F47" s="340">
        <f>F36+F42+F46</f>
        <v>5</v>
      </c>
      <c r="G47" s="341"/>
    </row>
    <row r="48" ht="18.75">
      <c r="A48" s="99"/>
    </row>
    <row r="49" ht="15.75">
      <c r="A49" s="100"/>
    </row>
    <row r="50" ht="15.75">
      <c r="A50" s="100"/>
    </row>
    <row r="51" spans="1:6" ht="18.75">
      <c r="A51" s="430" t="s">
        <v>338</v>
      </c>
      <c r="B51" s="430"/>
      <c r="C51" s="430"/>
      <c r="D51" s="430"/>
      <c r="E51" s="430"/>
      <c r="F51" s="430"/>
    </row>
    <row r="52" ht="15.75">
      <c r="A52" s="100"/>
    </row>
    <row r="53" ht="18.75" customHeight="1">
      <c r="A53" s="113" t="s">
        <v>334</v>
      </c>
    </row>
    <row r="54" ht="17.25" customHeight="1">
      <c r="A54" s="113" t="s">
        <v>335</v>
      </c>
    </row>
    <row r="55" ht="16.5" customHeight="1">
      <c r="A55" s="113" t="s">
        <v>336</v>
      </c>
    </row>
    <row r="56" ht="16.5" customHeight="1">
      <c r="A56" s="113" t="s">
        <v>143</v>
      </c>
    </row>
    <row r="57" ht="16.5" customHeight="1">
      <c r="A57" s="113" t="s">
        <v>144</v>
      </c>
    </row>
    <row r="58" ht="19.5" customHeight="1">
      <c r="A58" s="113" t="s">
        <v>337</v>
      </c>
    </row>
    <row r="59" ht="18" customHeight="1">
      <c r="A59" s="113" t="s">
        <v>352</v>
      </c>
    </row>
    <row r="60" ht="49.5" customHeight="1"/>
  </sheetData>
  <sheetProtection password="CD4E" sheet="1"/>
  <mergeCells count="16">
    <mergeCell ref="B3:C3"/>
    <mergeCell ref="D3:E3"/>
    <mergeCell ref="B33:E33"/>
    <mergeCell ref="A34:A36"/>
    <mergeCell ref="B34:C34"/>
    <mergeCell ref="D34:E34"/>
    <mergeCell ref="A51:F51"/>
    <mergeCell ref="F34:F36"/>
    <mergeCell ref="C35:C36"/>
    <mergeCell ref="A1:G1"/>
    <mergeCell ref="F3:F5"/>
    <mergeCell ref="C4:C5"/>
    <mergeCell ref="E4:E5"/>
    <mergeCell ref="B2:E2"/>
    <mergeCell ref="E35:E36"/>
    <mergeCell ref="A3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C17"/>
  <sheetViews>
    <sheetView zoomScalePageLayoutView="0" workbookViewId="0" topLeftCell="A4">
      <selection activeCell="K29" sqref="K29"/>
    </sheetView>
  </sheetViews>
  <sheetFormatPr defaultColWidth="9.00390625" defaultRowHeight="12.75"/>
  <cols>
    <col min="1" max="1" width="45.625" style="0" customWidth="1"/>
    <col min="2" max="2" width="15.75390625" style="0" customWidth="1"/>
    <col min="3" max="3" width="16.125" style="0" customWidth="1"/>
    <col min="4" max="4" width="9.625" style="0" customWidth="1"/>
    <col min="5" max="5" width="10.375" style="0" customWidth="1"/>
  </cols>
  <sheetData>
    <row r="1" spans="1:3" ht="15.75">
      <c r="A1" s="455" t="s">
        <v>395</v>
      </c>
      <c r="B1" s="455"/>
      <c r="C1" s="455"/>
    </row>
    <row r="3" spans="1:3" ht="15.75">
      <c r="A3" s="452" t="s">
        <v>197</v>
      </c>
      <c r="B3" s="452"/>
      <c r="C3" s="452"/>
    </row>
    <row r="4" spans="1:3" ht="15.75">
      <c r="A4" s="309"/>
      <c r="B4" s="309"/>
      <c r="C4" s="309"/>
    </row>
    <row r="5" spans="1:3" ht="12.75">
      <c r="A5" s="177"/>
      <c r="B5" s="178" t="s">
        <v>155</v>
      </c>
      <c r="C5" s="178" t="s">
        <v>65</v>
      </c>
    </row>
    <row r="6" spans="1:3" ht="15">
      <c r="A6" s="187" t="s">
        <v>161</v>
      </c>
      <c r="B6" s="134">
        <f>B10</f>
        <v>186743.66999999998</v>
      </c>
      <c r="C6" s="134">
        <f>C10</f>
        <v>0</v>
      </c>
    </row>
    <row r="7" spans="1:3" ht="40.5" customHeight="1">
      <c r="A7" s="176" t="s">
        <v>382</v>
      </c>
      <c r="B7" s="139">
        <v>86179.67</v>
      </c>
      <c r="C7" s="139"/>
    </row>
    <row r="8" spans="1:3" ht="22.5" customHeight="1">
      <c r="A8" s="176" t="s">
        <v>381</v>
      </c>
      <c r="B8" s="139">
        <v>100564</v>
      </c>
      <c r="C8" s="139"/>
    </row>
    <row r="9" spans="1:3" ht="27.75" customHeight="1">
      <c r="A9" s="176" t="s">
        <v>421</v>
      </c>
      <c r="B9" s="139">
        <v>15000</v>
      </c>
      <c r="C9" s="139"/>
    </row>
    <row r="10" spans="1:3" ht="15">
      <c r="A10" s="187" t="s">
        <v>198</v>
      </c>
      <c r="B10" s="134">
        <f>B7+B8</f>
        <v>186743.66999999998</v>
      </c>
      <c r="C10" s="134">
        <f>C7+C8</f>
        <v>0</v>
      </c>
    </row>
    <row r="11" spans="1:3" ht="15">
      <c r="A11" s="188"/>
      <c r="B11" s="129"/>
      <c r="C11" s="129"/>
    </row>
    <row r="14" ht="12.75">
      <c r="A14" t="s">
        <v>349</v>
      </c>
    </row>
    <row r="15" ht="12.75">
      <c r="A15" t="s">
        <v>350</v>
      </c>
    </row>
    <row r="16" ht="12.75">
      <c r="A16" t="s">
        <v>351</v>
      </c>
    </row>
    <row r="17" ht="12.75">
      <c r="A17" t="s">
        <v>383</v>
      </c>
    </row>
  </sheetData>
  <sheetProtection password="CD4E" sheet="1"/>
  <mergeCells count="2">
    <mergeCell ref="A3:C3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AA3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25" sqref="U25"/>
    </sheetView>
  </sheetViews>
  <sheetFormatPr defaultColWidth="9.00390625" defaultRowHeight="12.75"/>
  <cols>
    <col min="1" max="1" width="13.875" style="0" customWidth="1"/>
    <col min="2" max="2" width="14.125" style="0" customWidth="1"/>
    <col min="3" max="4" width="12.75390625" style="0" customWidth="1"/>
    <col min="5" max="5" width="11.25390625" style="0" customWidth="1"/>
    <col min="6" max="15" width="7.75390625" style="0" customWidth="1"/>
    <col min="16" max="16" width="7.25390625" style="0" customWidth="1"/>
    <col min="17" max="17" width="1.75390625" style="0" hidden="1" customWidth="1"/>
    <col min="18" max="18" width="0.2421875" style="0" hidden="1" customWidth="1"/>
    <col min="19" max="19" width="0.12890625" style="0" hidden="1" customWidth="1"/>
    <col min="20" max="20" width="7.75390625" style="0" hidden="1" customWidth="1"/>
    <col min="21" max="39" width="10.75390625" style="0" customWidth="1"/>
  </cols>
  <sheetData>
    <row r="1" spans="1:13" ht="18" customHeight="1" thickBot="1">
      <c r="A1" s="486" t="s">
        <v>624</v>
      </c>
      <c r="B1" s="486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</row>
    <row r="2" spans="1:24" ht="21" customHeight="1">
      <c r="A2" s="463"/>
      <c r="B2" s="488" t="s">
        <v>64</v>
      </c>
      <c r="C2" s="468" t="s">
        <v>627</v>
      </c>
      <c r="D2" s="468" t="s">
        <v>272</v>
      </c>
      <c r="E2" s="33" t="s">
        <v>65</v>
      </c>
      <c r="F2" s="473" t="s">
        <v>66</v>
      </c>
      <c r="G2" s="474"/>
      <c r="H2" s="474"/>
      <c r="I2" s="475"/>
      <c r="J2" s="476" t="s">
        <v>67</v>
      </c>
      <c r="K2" s="474"/>
      <c r="L2" s="474"/>
      <c r="M2" s="475"/>
      <c r="N2" s="34"/>
      <c r="O2" s="477" t="s">
        <v>68</v>
      </c>
      <c r="P2" s="477"/>
      <c r="Q2" s="34"/>
      <c r="R2" s="34"/>
      <c r="S2" s="34"/>
      <c r="T2" s="34"/>
      <c r="U2" s="34"/>
      <c r="V2" s="34"/>
      <c r="W2" s="34"/>
      <c r="X2" s="34"/>
    </row>
    <row r="3" spans="1:24" ht="126" customHeight="1">
      <c r="A3" s="464"/>
      <c r="B3" s="489"/>
      <c r="C3" s="469"/>
      <c r="D3" s="469"/>
      <c r="E3" s="35"/>
      <c r="F3" s="36" t="s">
        <v>69</v>
      </c>
      <c r="G3" s="37" t="s">
        <v>70</v>
      </c>
      <c r="H3" s="37" t="s">
        <v>71</v>
      </c>
      <c r="I3" s="38" t="s">
        <v>72</v>
      </c>
      <c r="J3" s="39" t="s">
        <v>69</v>
      </c>
      <c r="K3" s="37" t="s">
        <v>70</v>
      </c>
      <c r="L3" s="37" t="s">
        <v>71</v>
      </c>
      <c r="M3" s="38" t="s">
        <v>72</v>
      </c>
      <c r="N3" s="40"/>
      <c r="O3" s="40" t="s">
        <v>73</v>
      </c>
      <c r="P3" s="40" t="s">
        <v>74</v>
      </c>
      <c r="Q3" s="34"/>
      <c r="R3" s="34"/>
      <c r="S3" s="34"/>
      <c r="T3" s="34"/>
      <c r="U3" s="34"/>
      <c r="V3" s="34"/>
      <c r="W3" s="34"/>
      <c r="X3" s="34"/>
    </row>
    <row r="4" spans="1:16" ht="24">
      <c r="A4" s="41" t="s">
        <v>25</v>
      </c>
      <c r="B4" s="42">
        <v>93</v>
      </c>
      <c r="C4" s="43">
        <f>B4*169</f>
        <v>15717</v>
      </c>
      <c r="D4" s="44">
        <f>ROUND(C4*54,0)/1000</f>
        <v>848.718</v>
      </c>
      <c r="E4" s="45">
        <f>ROUND(D4,1)</f>
        <v>848.7</v>
      </c>
      <c r="F4" s="46">
        <f>B4*F7</f>
        <v>4743</v>
      </c>
      <c r="G4" s="47">
        <f>B4*G7</f>
        <v>3720</v>
      </c>
      <c r="H4" s="47">
        <f>B4*H7</f>
        <v>1860</v>
      </c>
      <c r="I4" s="48">
        <f>B4*I7</f>
        <v>5394</v>
      </c>
      <c r="J4" s="49">
        <f>ROUND(F4*N4/1000,1)</f>
        <v>256.1</v>
      </c>
      <c r="K4" s="47">
        <f>ROUND(G4*N4/1000,1)</f>
        <v>200.9</v>
      </c>
      <c r="L4" s="50">
        <f>ROUND(H4*N4/1000,1)</f>
        <v>100.4</v>
      </c>
      <c r="M4" s="51">
        <f>I4*N4/1000</f>
        <v>291.276</v>
      </c>
      <c r="N4" s="52">
        <v>54</v>
      </c>
      <c r="O4" s="52">
        <f>SUM(F4:I4)</f>
        <v>15717</v>
      </c>
      <c r="P4" s="52">
        <f>SUM(J4:M4)</f>
        <v>848.6759999999999</v>
      </c>
    </row>
    <row r="5" spans="1:16" ht="12.75" hidden="1">
      <c r="A5" s="53"/>
      <c r="H5" s="54"/>
      <c r="J5" s="54"/>
      <c r="L5" s="54"/>
      <c r="N5" s="52"/>
      <c r="O5" s="52"/>
      <c r="P5" s="52"/>
    </row>
    <row r="6" spans="1:16" ht="12.75" hidden="1">
      <c r="A6" s="53"/>
      <c r="N6" s="52"/>
      <c r="O6" s="52"/>
      <c r="P6" s="52"/>
    </row>
    <row r="7" spans="1:16" ht="11.25" customHeight="1">
      <c r="A7" s="53"/>
      <c r="F7">
        <v>51</v>
      </c>
      <c r="G7">
        <v>40</v>
      </c>
      <c r="H7">
        <v>20</v>
      </c>
      <c r="I7">
        <v>58</v>
      </c>
      <c r="N7" s="52"/>
      <c r="O7" s="52"/>
      <c r="P7" s="52"/>
    </row>
    <row r="8" spans="14:16" ht="12.75" customHeight="1">
      <c r="N8" s="52"/>
      <c r="O8" s="52"/>
      <c r="P8" s="52"/>
    </row>
    <row r="9" spans="1:16" ht="14.25" customHeight="1">
      <c r="A9" s="53"/>
      <c r="N9" s="52"/>
      <c r="O9" s="52"/>
      <c r="P9" s="52"/>
    </row>
    <row r="10" spans="1:16" ht="13.5" thickBot="1">
      <c r="A10" s="53"/>
      <c r="N10" s="52"/>
      <c r="O10" s="52"/>
      <c r="P10" s="52"/>
    </row>
    <row r="11" spans="1:16" ht="12.75" customHeight="1">
      <c r="A11" s="478"/>
      <c r="B11" s="484" t="s">
        <v>75</v>
      </c>
      <c r="C11" s="468" t="s">
        <v>628</v>
      </c>
      <c r="D11" s="468" t="s">
        <v>273</v>
      </c>
      <c r="E11" s="33" t="s">
        <v>65</v>
      </c>
      <c r="F11" s="473" t="s">
        <v>66</v>
      </c>
      <c r="G11" s="474"/>
      <c r="H11" s="474"/>
      <c r="I11" s="475"/>
      <c r="J11" s="476" t="s">
        <v>67</v>
      </c>
      <c r="K11" s="474"/>
      <c r="L11" s="474"/>
      <c r="M11" s="475"/>
      <c r="N11" s="40"/>
      <c r="O11" s="477" t="s">
        <v>68</v>
      </c>
      <c r="P11" s="477"/>
    </row>
    <row r="12" spans="1:16" ht="49.5" customHeight="1">
      <c r="A12" s="479"/>
      <c r="B12" s="485"/>
      <c r="C12" s="469"/>
      <c r="D12" s="469"/>
      <c r="E12" s="35"/>
      <c r="F12" s="36" t="s">
        <v>69</v>
      </c>
      <c r="G12" s="37" t="s">
        <v>70</v>
      </c>
      <c r="H12" s="37" t="s">
        <v>71</v>
      </c>
      <c r="I12" s="38" t="s">
        <v>72</v>
      </c>
      <c r="J12" s="55" t="s">
        <v>69</v>
      </c>
      <c r="K12" s="56" t="s">
        <v>70</v>
      </c>
      <c r="L12" s="56" t="s">
        <v>71</v>
      </c>
      <c r="M12" s="57" t="s">
        <v>72</v>
      </c>
      <c r="N12" s="40"/>
      <c r="O12" s="40" t="s">
        <v>73</v>
      </c>
      <c r="P12" s="40" t="s">
        <v>74</v>
      </c>
    </row>
    <row r="13" spans="1:16" ht="12.75">
      <c r="A13" s="58"/>
      <c r="B13" s="59">
        <v>2</v>
      </c>
      <c r="C13" s="43">
        <f>B13*169</f>
        <v>338</v>
      </c>
      <c r="D13" s="44">
        <f>ROUND(C13*54,0)/1000</f>
        <v>18.252</v>
      </c>
      <c r="E13" s="60">
        <f>ROUND(D13,1)</f>
        <v>18.3</v>
      </c>
      <c r="F13" s="46">
        <f>B13*F16</f>
        <v>102</v>
      </c>
      <c r="G13" s="47">
        <f>B13*G16</f>
        <v>80</v>
      </c>
      <c r="H13" s="47">
        <f>B13*H16</f>
        <v>40</v>
      </c>
      <c r="I13" s="48">
        <f>B13*I16</f>
        <v>116</v>
      </c>
      <c r="J13" s="61">
        <f>ROUND(F13*N13/1000,1)</f>
        <v>5.5</v>
      </c>
      <c r="K13" s="62">
        <f>ROUND(G13*N13/1000,1)</f>
        <v>4.3</v>
      </c>
      <c r="L13" s="63">
        <f>ROUND(H13*N13/1000,1)</f>
        <v>2.2</v>
      </c>
      <c r="M13" s="64">
        <f>ROUND(I13*N13/1000,1)</f>
        <v>6.3</v>
      </c>
      <c r="N13" s="52">
        <v>54</v>
      </c>
      <c r="O13" s="52">
        <f>SUM(F13:I13)</f>
        <v>338</v>
      </c>
      <c r="P13" s="52">
        <f>SUM(J13:M13)</f>
        <v>18.3</v>
      </c>
    </row>
    <row r="14" spans="1:16" ht="12.75" hidden="1">
      <c r="A14" s="53"/>
      <c r="H14" s="54"/>
      <c r="J14" s="54"/>
      <c r="L14" s="54"/>
      <c r="N14" s="52"/>
      <c r="O14" s="52"/>
      <c r="P14" s="52"/>
    </row>
    <row r="15" spans="1:16" ht="12.75" hidden="1">
      <c r="A15" s="53"/>
      <c r="N15" s="52"/>
      <c r="O15" s="52"/>
      <c r="P15" s="52"/>
    </row>
    <row r="16" spans="1:16" ht="11.25" customHeight="1">
      <c r="A16" s="53"/>
      <c r="F16">
        <v>51</v>
      </c>
      <c r="G16">
        <v>40</v>
      </c>
      <c r="H16">
        <v>20</v>
      </c>
      <c r="I16">
        <v>58</v>
      </c>
      <c r="N16" s="52"/>
      <c r="O16" s="52"/>
      <c r="P16" s="52"/>
    </row>
    <row r="17" spans="14:16" ht="13.5" thickBot="1">
      <c r="N17" s="52"/>
      <c r="O17" s="52"/>
      <c r="P17" s="52"/>
    </row>
    <row r="18" spans="1:24" ht="21" customHeight="1">
      <c r="A18" s="478"/>
      <c r="B18" s="480" t="s">
        <v>76</v>
      </c>
      <c r="C18" s="468" t="s">
        <v>627</v>
      </c>
      <c r="D18" s="468" t="s">
        <v>273</v>
      </c>
      <c r="E18" s="33" t="s">
        <v>65</v>
      </c>
      <c r="F18" s="473" t="s">
        <v>66</v>
      </c>
      <c r="G18" s="474"/>
      <c r="H18" s="474"/>
      <c r="I18" s="475"/>
      <c r="J18" s="473" t="s">
        <v>67</v>
      </c>
      <c r="K18" s="474"/>
      <c r="L18" s="474"/>
      <c r="M18" s="475"/>
      <c r="N18" s="40"/>
      <c r="O18" s="477" t="s">
        <v>68</v>
      </c>
      <c r="P18" s="477"/>
      <c r="Q18" s="34"/>
      <c r="R18" s="34"/>
      <c r="S18" s="34"/>
      <c r="T18" s="34"/>
      <c r="U18" s="34"/>
      <c r="V18" s="34"/>
      <c r="W18" s="34"/>
      <c r="X18" s="34"/>
    </row>
    <row r="19" spans="1:24" ht="42" customHeight="1" thickBot="1">
      <c r="A19" s="479"/>
      <c r="B19" s="481"/>
      <c r="C19" s="469"/>
      <c r="D19" s="469"/>
      <c r="E19" s="35"/>
      <c r="F19" s="36" t="s">
        <v>69</v>
      </c>
      <c r="G19" s="37" t="s">
        <v>70</v>
      </c>
      <c r="H19" s="37" t="s">
        <v>71</v>
      </c>
      <c r="I19" s="38" t="s">
        <v>72</v>
      </c>
      <c r="J19" s="55" t="s">
        <v>69</v>
      </c>
      <c r="K19" s="56" t="s">
        <v>70</v>
      </c>
      <c r="L19" s="56" t="s">
        <v>71</v>
      </c>
      <c r="M19" s="57" t="s">
        <v>72</v>
      </c>
      <c r="N19" s="40"/>
      <c r="O19" s="40" t="s">
        <v>73</v>
      </c>
      <c r="P19" s="40" t="s">
        <v>74</v>
      </c>
      <c r="Q19" s="34"/>
      <c r="R19" s="34"/>
      <c r="S19" s="34"/>
      <c r="T19" s="34"/>
      <c r="U19" s="34"/>
      <c r="V19" s="34"/>
      <c r="W19" s="34"/>
      <c r="X19" s="34"/>
    </row>
    <row r="20" spans="1:16" ht="13.5" thickBot="1">
      <c r="A20" s="65"/>
      <c r="B20" s="66">
        <v>6</v>
      </c>
      <c r="C20" s="67">
        <f>B20*169</f>
        <v>1014</v>
      </c>
      <c r="D20" s="68">
        <f>ROUND(C20*54,0)/1000</f>
        <v>54.756</v>
      </c>
      <c r="E20" s="69">
        <f>ROUND(D20,1)</f>
        <v>54.8</v>
      </c>
      <c r="F20" s="70">
        <f>B20*F23</f>
        <v>306</v>
      </c>
      <c r="G20" s="6">
        <f>B20*G23</f>
        <v>240</v>
      </c>
      <c r="H20" s="6">
        <f>B20*H23</f>
        <v>120</v>
      </c>
      <c r="I20" s="71">
        <f>B20*I23</f>
        <v>348</v>
      </c>
      <c r="J20" s="72">
        <f>ROUND(F20*N20/1000,1)</f>
        <v>16.5</v>
      </c>
      <c r="K20" s="73">
        <f>ROUND(G20*N20/1000,1)</f>
        <v>13</v>
      </c>
      <c r="L20" s="73">
        <f>ROUND(H20*N20/1000,1)</f>
        <v>6.5</v>
      </c>
      <c r="M20" s="74">
        <f>ROUND(I20*N20/1000,1)</f>
        <v>18.8</v>
      </c>
      <c r="N20" s="52">
        <v>54</v>
      </c>
      <c r="O20" s="52">
        <f>SUM(F20:I20)</f>
        <v>1014</v>
      </c>
      <c r="P20" s="52">
        <f>SUM(J20:M20)</f>
        <v>54.8</v>
      </c>
    </row>
    <row r="21" spans="1:16" ht="12.75" hidden="1">
      <c r="A21" s="53"/>
      <c r="H21" s="54"/>
      <c r="J21" s="54"/>
      <c r="L21" s="54"/>
      <c r="N21" s="52"/>
      <c r="O21" s="52"/>
      <c r="P21" s="52"/>
    </row>
    <row r="22" spans="1:16" ht="12.75" hidden="1">
      <c r="A22" s="53"/>
      <c r="N22" s="52"/>
      <c r="O22" s="52"/>
      <c r="P22" s="52"/>
    </row>
    <row r="23" spans="1:16" ht="10.5" customHeight="1">
      <c r="A23" s="53"/>
      <c r="F23">
        <v>51</v>
      </c>
      <c r="G23">
        <v>40</v>
      </c>
      <c r="H23">
        <v>20</v>
      </c>
      <c r="I23">
        <v>58</v>
      </c>
      <c r="N23" s="52"/>
      <c r="O23" s="52"/>
      <c r="P23" s="52"/>
    </row>
    <row r="24" spans="14:16" ht="13.5" thickBot="1">
      <c r="N24" s="52"/>
      <c r="O24" s="52"/>
      <c r="P24" s="52"/>
    </row>
    <row r="25" spans="1:24" ht="21" customHeight="1">
      <c r="A25" s="478"/>
      <c r="B25" s="482" t="s">
        <v>77</v>
      </c>
      <c r="C25" s="468" t="s">
        <v>628</v>
      </c>
      <c r="D25" s="468" t="s">
        <v>274</v>
      </c>
      <c r="E25" s="33" t="s">
        <v>65</v>
      </c>
      <c r="F25" s="473" t="s">
        <v>66</v>
      </c>
      <c r="G25" s="474"/>
      <c r="H25" s="474"/>
      <c r="I25" s="475"/>
      <c r="J25" s="476" t="s">
        <v>67</v>
      </c>
      <c r="K25" s="474"/>
      <c r="L25" s="474"/>
      <c r="M25" s="475"/>
      <c r="N25" s="40"/>
      <c r="O25" s="477" t="s">
        <v>68</v>
      </c>
      <c r="P25" s="477"/>
      <c r="Q25" s="34"/>
      <c r="R25" s="34"/>
      <c r="S25" s="34"/>
      <c r="T25" s="34"/>
      <c r="U25" s="34"/>
      <c r="V25" s="34"/>
      <c r="W25" s="34"/>
      <c r="X25" s="34"/>
    </row>
    <row r="26" spans="1:24" ht="31.5" customHeight="1" thickBot="1">
      <c r="A26" s="479"/>
      <c r="B26" s="483"/>
      <c r="C26" s="469"/>
      <c r="D26" s="469"/>
      <c r="E26" s="35"/>
      <c r="F26" s="36" t="s">
        <v>69</v>
      </c>
      <c r="G26" s="37" t="s">
        <v>70</v>
      </c>
      <c r="H26" s="37" t="s">
        <v>71</v>
      </c>
      <c r="I26" s="38" t="s">
        <v>72</v>
      </c>
      <c r="J26" s="55" t="s">
        <v>69</v>
      </c>
      <c r="K26" s="56" t="s">
        <v>70</v>
      </c>
      <c r="L26" s="56" t="s">
        <v>71</v>
      </c>
      <c r="M26" s="57" t="s">
        <v>72</v>
      </c>
      <c r="N26" s="40"/>
      <c r="O26" s="40" t="s">
        <v>73</v>
      </c>
      <c r="P26" s="40" t="s">
        <v>74</v>
      </c>
      <c r="Q26" s="34"/>
      <c r="R26" s="34"/>
      <c r="S26" s="34"/>
      <c r="T26" s="34"/>
      <c r="U26" s="34"/>
      <c r="V26" s="34"/>
      <c r="W26" s="34"/>
      <c r="X26" s="34"/>
    </row>
    <row r="27" spans="1:16" ht="12.75">
      <c r="A27" s="58"/>
      <c r="B27" s="75">
        <v>12</v>
      </c>
      <c r="C27" s="43">
        <f>B27*169</f>
        <v>2028</v>
      </c>
      <c r="D27" s="44">
        <f>ROUND(C27*27,0)/1000</f>
        <v>54.756</v>
      </c>
      <c r="E27" s="45">
        <f>ROUND(D27,1)</f>
        <v>54.8</v>
      </c>
      <c r="F27" s="46">
        <f>B27*F30</f>
        <v>612</v>
      </c>
      <c r="G27" s="47">
        <f>B27*G30</f>
        <v>480</v>
      </c>
      <c r="H27" s="47">
        <f>B27*H30</f>
        <v>240</v>
      </c>
      <c r="I27" s="48">
        <f>B27*I30</f>
        <v>696</v>
      </c>
      <c r="J27" s="61">
        <f>ROUND(F27*N27/1000,1)</f>
        <v>16.5</v>
      </c>
      <c r="K27" s="62">
        <f>ROUND(G27*N27/1000,1)</f>
        <v>13</v>
      </c>
      <c r="L27" s="62">
        <f>ROUND(H27*N27/1000,1)</f>
        <v>6.5</v>
      </c>
      <c r="M27" s="64">
        <f>ROUND(I27*N27/1000,1)</f>
        <v>18.8</v>
      </c>
      <c r="N27" s="52">
        <v>27</v>
      </c>
      <c r="O27" s="52">
        <f>SUM(F27:I27)</f>
        <v>2028</v>
      </c>
      <c r="P27" s="52">
        <f>SUM(J27:M27)</f>
        <v>54.8</v>
      </c>
    </row>
    <row r="28" spans="1:12" ht="12.75" hidden="1">
      <c r="A28" s="53"/>
      <c r="H28" s="54"/>
      <c r="J28" s="54"/>
      <c r="L28" s="54"/>
    </row>
    <row r="29" ht="12.75" hidden="1">
      <c r="A29" s="53"/>
    </row>
    <row r="30" spans="1:9" ht="12.75" customHeight="1">
      <c r="A30" s="53"/>
      <c r="F30">
        <v>51</v>
      </c>
      <c r="G30">
        <v>40</v>
      </c>
      <c r="H30">
        <v>20</v>
      </c>
      <c r="I30">
        <v>58</v>
      </c>
    </row>
    <row r="31" ht="13.5" thickBot="1"/>
    <row r="32" spans="1:27" ht="26.25" customHeight="1">
      <c r="A32" s="463"/>
      <c r="B32" s="465" t="s">
        <v>78</v>
      </c>
      <c r="C32" s="466"/>
      <c r="D32" s="467"/>
      <c r="E32" s="468" t="s">
        <v>628</v>
      </c>
      <c r="F32" s="468" t="s">
        <v>79</v>
      </c>
      <c r="G32" s="471" t="s">
        <v>80</v>
      </c>
      <c r="H32" s="33" t="s">
        <v>65</v>
      </c>
      <c r="I32" s="473" t="s">
        <v>66</v>
      </c>
      <c r="J32" s="474"/>
      <c r="K32" s="474"/>
      <c r="L32" s="475"/>
      <c r="M32" s="476" t="s">
        <v>67</v>
      </c>
      <c r="N32" s="474"/>
      <c r="O32" s="474"/>
      <c r="P32" s="475"/>
      <c r="Q32" s="34"/>
      <c r="R32" s="462" t="s">
        <v>68</v>
      </c>
      <c r="S32" s="462"/>
      <c r="T32" s="34"/>
      <c r="U32" s="34"/>
      <c r="V32" s="34"/>
      <c r="W32" s="34"/>
      <c r="X32" s="34"/>
      <c r="Y32" s="34"/>
      <c r="Z32" s="34"/>
      <c r="AA32" s="34"/>
    </row>
    <row r="33" spans="1:27" ht="27.75" customHeight="1" thickBot="1">
      <c r="A33" s="464"/>
      <c r="B33" s="76" t="s">
        <v>625</v>
      </c>
      <c r="C33" s="77" t="s">
        <v>626</v>
      </c>
      <c r="D33" s="78" t="s">
        <v>81</v>
      </c>
      <c r="E33" s="469"/>
      <c r="F33" s="470"/>
      <c r="G33" s="472"/>
      <c r="H33" s="35"/>
      <c r="I33" s="36" t="s">
        <v>69</v>
      </c>
      <c r="J33" s="37" t="s">
        <v>70</v>
      </c>
      <c r="K33" s="37" t="s">
        <v>71</v>
      </c>
      <c r="L33" s="38" t="s">
        <v>72</v>
      </c>
      <c r="M33" s="39" t="s">
        <v>69</v>
      </c>
      <c r="N33" s="37" t="s">
        <v>70</v>
      </c>
      <c r="O33" s="79" t="s">
        <v>71</v>
      </c>
      <c r="P33" s="80" t="s">
        <v>72</v>
      </c>
      <c r="Q33" s="34"/>
      <c r="R33" s="34" t="s">
        <v>73</v>
      </c>
      <c r="S33" s="34" t="s">
        <v>74</v>
      </c>
      <c r="T33" s="34"/>
      <c r="U33" s="34"/>
      <c r="V33" s="34"/>
      <c r="W33" s="34"/>
      <c r="X33" s="34"/>
      <c r="Y33" s="34"/>
      <c r="Z33" s="34"/>
      <c r="AA33" s="34"/>
    </row>
    <row r="34" spans="1:20" ht="12.75">
      <c r="A34" s="58"/>
      <c r="B34" s="81">
        <v>234</v>
      </c>
      <c r="C34" s="82">
        <v>241</v>
      </c>
      <c r="D34" s="83">
        <v>238</v>
      </c>
      <c r="E34" s="43">
        <f>D34*169</f>
        <v>40222</v>
      </c>
      <c r="F34" s="84">
        <v>10.5</v>
      </c>
      <c r="G34" s="85">
        <f>(ROUND(E34*F34,0)/1000)+0.1</f>
        <v>422.43100000000004</v>
      </c>
      <c r="H34" s="60">
        <f>ROUND(G34,1)</f>
        <v>422.4</v>
      </c>
      <c r="I34" s="46">
        <f>D34*G37</f>
        <v>12138</v>
      </c>
      <c r="J34" s="47">
        <f>D34*H37</f>
        <v>9520</v>
      </c>
      <c r="K34" s="47">
        <f>D34*I37</f>
        <v>4760</v>
      </c>
      <c r="L34" s="48">
        <f>D34*J37</f>
        <v>13804</v>
      </c>
      <c r="M34" s="49">
        <f>ROUND(I34*F34/1000,1)</f>
        <v>127.4</v>
      </c>
      <c r="N34" s="86">
        <f>ROUND(J34*F34/1000,1)</f>
        <v>100</v>
      </c>
      <c r="O34" s="47">
        <f>ROUND(K34*F34/1000,1)</f>
        <v>50</v>
      </c>
      <c r="P34" s="48">
        <f>ROUND(L34*F34/1000,1)</f>
        <v>144.9</v>
      </c>
      <c r="Q34" s="84">
        <v>9.5</v>
      </c>
      <c r="R34">
        <f>SUM(I34:L34)</f>
        <v>40222</v>
      </c>
      <c r="S34" s="336">
        <f>SUM(M34:P34)</f>
        <v>422.29999999999995</v>
      </c>
      <c r="T34">
        <f>H34-S34</f>
        <v>0.10000000000002274</v>
      </c>
    </row>
    <row r="35" spans="1:13" ht="12.75" hidden="1">
      <c r="A35" s="53"/>
      <c r="I35" s="54"/>
      <c r="K35" s="54"/>
      <c r="M35" s="54"/>
    </row>
    <row r="36" ht="12.75" hidden="1">
      <c r="A36" s="53"/>
    </row>
    <row r="37" spans="1:10" ht="12.75" customHeight="1">
      <c r="A37" s="53"/>
      <c r="G37">
        <v>51</v>
      </c>
      <c r="H37">
        <v>40</v>
      </c>
      <c r="I37">
        <v>20</v>
      </c>
      <c r="J37">
        <v>58</v>
      </c>
    </row>
    <row r="39" spans="2:7" ht="12.75">
      <c r="B39" s="87" t="s">
        <v>82</v>
      </c>
      <c r="C39" s="87"/>
      <c r="D39" s="87"/>
      <c r="E39" s="87"/>
      <c r="F39" s="88">
        <f>E4+E13+E20+E27+H34</f>
        <v>1399</v>
      </c>
      <c r="G39" s="87"/>
    </row>
  </sheetData>
  <sheetProtection password="CD4E" sheet="1"/>
  <mergeCells count="37">
    <mergeCell ref="A1:M1"/>
    <mergeCell ref="A2:A3"/>
    <mergeCell ref="B2:B3"/>
    <mergeCell ref="C2:C3"/>
    <mergeCell ref="D2:D3"/>
    <mergeCell ref="F2:I2"/>
    <mergeCell ref="J2:M2"/>
    <mergeCell ref="O2:P2"/>
    <mergeCell ref="B11:B12"/>
    <mergeCell ref="C11:C12"/>
    <mergeCell ref="D11:D12"/>
    <mergeCell ref="F11:I11"/>
    <mergeCell ref="A11:A12"/>
    <mergeCell ref="J11:M11"/>
    <mergeCell ref="O11:P11"/>
    <mergeCell ref="A18:A19"/>
    <mergeCell ref="B18:B19"/>
    <mergeCell ref="D18:D19"/>
    <mergeCell ref="F18:I18"/>
    <mergeCell ref="A25:A26"/>
    <mergeCell ref="B25:B26"/>
    <mergeCell ref="C25:C26"/>
    <mergeCell ref="D25:D26"/>
    <mergeCell ref="C18:C19"/>
    <mergeCell ref="M32:P32"/>
    <mergeCell ref="O18:P18"/>
    <mergeCell ref="F25:I25"/>
    <mergeCell ref="J25:M25"/>
    <mergeCell ref="O25:P25"/>
    <mergeCell ref="J18:M18"/>
    <mergeCell ref="R32:S32"/>
    <mergeCell ref="A32:A33"/>
    <mergeCell ref="B32:D32"/>
    <mergeCell ref="E32:E33"/>
    <mergeCell ref="F32:F33"/>
    <mergeCell ref="G32:G33"/>
    <mergeCell ref="I32:L32"/>
  </mergeCells>
  <printOptions/>
  <pageMargins left="0.1968503937007874" right="0.1968503937007874" top="0.31496062992125984" bottom="0.1968503937007874" header="0.5118110236220472" footer="0.5118110236220472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28.75390625" style="18" customWidth="1"/>
    <col min="2" max="2" width="17.00390625" style="18" customWidth="1"/>
    <col min="3" max="3" width="9.125" style="18" customWidth="1"/>
    <col min="4" max="4" width="10.25390625" style="18" customWidth="1"/>
    <col min="5" max="5" width="9.125" style="18" customWidth="1"/>
    <col min="6" max="6" width="12.25390625" style="18" customWidth="1"/>
    <col min="7" max="16384" width="9.125" style="18" customWidth="1"/>
  </cols>
  <sheetData>
    <row r="1" spans="1:6" ht="12.75" customHeight="1">
      <c r="A1" s="490" t="s">
        <v>26</v>
      </c>
      <c r="B1" s="490"/>
      <c r="C1" s="490"/>
      <c r="D1" s="490"/>
      <c r="E1" s="490"/>
      <c r="F1" s="490"/>
    </row>
    <row r="2" spans="1:6" ht="35.25" customHeight="1">
      <c r="A2" s="491" t="s">
        <v>327</v>
      </c>
      <c r="B2" s="491"/>
      <c r="C2" s="491"/>
      <c r="D2" s="491"/>
      <c r="E2" s="491"/>
      <c r="F2" s="491"/>
    </row>
    <row r="3" spans="1:6" ht="12" customHeight="1">
      <c r="A3" s="492" t="s">
        <v>83</v>
      </c>
      <c r="B3" s="492"/>
      <c r="C3" s="492"/>
      <c r="D3" s="492"/>
      <c r="E3" s="492"/>
      <c r="F3" s="492"/>
    </row>
    <row r="4" spans="1:3" ht="24" customHeight="1">
      <c r="A4" s="18" t="s">
        <v>28</v>
      </c>
      <c r="C4" s="18">
        <f>114250+150+1050</f>
        <v>115450</v>
      </c>
    </row>
    <row r="5" ht="11.25" customHeight="1"/>
    <row r="6" spans="1:6" s="20" customFormat="1" ht="45.75" customHeight="1">
      <c r="A6" s="19" t="s">
        <v>29</v>
      </c>
      <c r="B6" s="19" t="s">
        <v>30</v>
      </c>
      <c r="C6" s="19" t="s">
        <v>31</v>
      </c>
      <c r="D6" s="19" t="s">
        <v>32</v>
      </c>
      <c r="E6" s="19" t="s">
        <v>33</v>
      </c>
      <c r="F6" s="19" t="s">
        <v>34</v>
      </c>
    </row>
    <row r="7" spans="1:6" ht="14.25" customHeight="1">
      <c r="A7" s="21" t="s">
        <v>35</v>
      </c>
      <c r="B7" s="22">
        <f>B8+B9</f>
        <v>89.8</v>
      </c>
      <c r="C7" s="22">
        <f>C8+C9</f>
        <v>89.8</v>
      </c>
      <c r="D7" s="23"/>
      <c r="E7" s="24"/>
      <c r="F7" s="23"/>
    </row>
    <row r="8" spans="1:6" ht="14.25" customHeight="1">
      <c r="A8" s="21" t="s">
        <v>36</v>
      </c>
      <c r="B8" s="22">
        <v>60.4</v>
      </c>
      <c r="C8" s="22">
        <v>60.4</v>
      </c>
      <c r="D8" s="23">
        <f>C8*C4/1000</f>
        <v>6973.18</v>
      </c>
      <c r="E8" s="24">
        <v>184.5</v>
      </c>
      <c r="F8" s="23">
        <f aca="true" t="shared" si="0" ref="F8:F33">D8*E8</f>
        <v>1286551.71</v>
      </c>
    </row>
    <row r="9" spans="1:6" ht="12.75" customHeight="1">
      <c r="A9" s="21" t="s">
        <v>37</v>
      </c>
      <c r="B9" s="22">
        <v>29.4</v>
      </c>
      <c r="C9" s="22">
        <v>29.4</v>
      </c>
      <c r="D9" s="23">
        <f>C9*C4/1000</f>
        <v>3394.23</v>
      </c>
      <c r="E9" s="24">
        <v>95</v>
      </c>
      <c r="F9" s="23">
        <f t="shared" si="0"/>
        <v>322451.85</v>
      </c>
    </row>
    <row r="10" spans="1:6" ht="14.25" customHeight="1">
      <c r="A10" s="21" t="s">
        <v>38</v>
      </c>
      <c r="B10" s="22">
        <v>8</v>
      </c>
      <c r="C10" s="22">
        <v>8</v>
      </c>
      <c r="D10" s="23">
        <f>C4*C10/1000</f>
        <v>923.6</v>
      </c>
      <c r="E10" s="24">
        <v>102.03</v>
      </c>
      <c r="F10" s="23">
        <f t="shared" si="0"/>
        <v>94234.90800000001</v>
      </c>
    </row>
    <row r="11" spans="1:6" ht="12.75" customHeight="1">
      <c r="A11" s="21" t="s">
        <v>39</v>
      </c>
      <c r="B11" s="22">
        <v>3.5</v>
      </c>
      <c r="C11" s="22">
        <v>3.5</v>
      </c>
      <c r="D11" s="23">
        <f>C4*C11/1000</f>
        <v>404.075</v>
      </c>
      <c r="E11" s="24">
        <v>180</v>
      </c>
      <c r="F11" s="23">
        <f>D11*E11</f>
        <v>72733.5</v>
      </c>
    </row>
    <row r="12" spans="1:10" ht="14.25" customHeight="1">
      <c r="A12" s="21" t="s">
        <v>40</v>
      </c>
      <c r="B12" s="22">
        <v>3.4</v>
      </c>
      <c r="C12" s="22">
        <v>3.4</v>
      </c>
      <c r="D12" s="23">
        <f>C4*C12/1000</f>
        <v>392.53</v>
      </c>
      <c r="E12" s="24">
        <v>80</v>
      </c>
      <c r="F12" s="23">
        <f t="shared" si="0"/>
        <v>31402.399999999998</v>
      </c>
      <c r="J12" s="24"/>
    </row>
    <row r="13" spans="1:10" ht="24" customHeight="1">
      <c r="A13" s="21" t="s">
        <v>41</v>
      </c>
      <c r="B13" s="22">
        <v>5.5</v>
      </c>
      <c r="C13" s="22">
        <v>5.5</v>
      </c>
      <c r="D13" s="23">
        <f>C4*C13/1000</f>
        <v>634.975</v>
      </c>
      <c r="E13" s="23">
        <v>115.5</v>
      </c>
      <c r="F13" s="23">
        <f t="shared" si="0"/>
        <v>73339.6125</v>
      </c>
      <c r="J13" s="24"/>
    </row>
    <row r="14" spans="1:10" ht="14.25" customHeight="1">
      <c r="A14" s="21" t="s">
        <v>42</v>
      </c>
      <c r="B14" s="22">
        <v>78</v>
      </c>
      <c r="C14" s="22">
        <v>78</v>
      </c>
      <c r="D14" s="23">
        <f>C4*C14/1000</f>
        <v>9005.1</v>
      </c>
      <c r="E14" s="24">
        <v>35</v>
      </c>
      <c r="F14" s="23">
        <f t="shared" si="0"/>
        <v>315178.5</v>
      </c>
      <c r="J14" s="24"/>
    </row>
    <row r="15" spans="1:10" ht="14.25" customHeight="1">
      <c r="A15" s="21" t="s">
        <v>43</v>
      </c>
      <c r="B15" s="22">
        <v>34.6</v>
      </c>
      <c r="C15" s="22">
        <v>34.6</v>
      </c>
      <c r="D15" s="23">
        <f>C4*C15/1000</f>
        <v>3994.57</v>
      </c>
      <c r="E15" s="24">
        <v>60</v>
      </c>
      <c r="F15" s="23">
        <f t="shared" si="0"/>
        <v>239674.2</v>
      </c>
      <c r="J15" s="24"/>
    </row>
    <row r="16" spans="1:10" ht="14.25" customHeight="1">
      <c r="A16" s="21" t="s">
        <v>44</v>
      </c>
      <c r="B16" s="22">
        <v>8.3</v>
      </c>
      <c r="C16" s="22">
        <v>8.3</v>
      </c>
      <c r="D16" s="23">
        <f>C4*C16/1000</f>
        <v>958.2350000000001</v>
      </c>
      <c r="E16" s="24">
        <v>85.01</v>
      </c>
      <c r="F16" s="23">
        <f t="shared" si="0"/>
        <v>81459.55735000002</v>
      </c>
      <c r="J16" s="24"/>
    </row>
    <row r="17" spans="1:10" ht="13.5" customHeight="1">
      <c r="A17" s="21" t="s">
        <v>45</v>
      </c>
      <c r="B17" s="22">
        <v>0.1</v>
      </c>
      <c r="C17" s="22">
        <v>0.1</v>
      </c>
      <c r="D17" s="23">
        <f>C4*C17</f>
        <v>11545</v>
      </c>
      <c r="E17" s="22">
        <v>3.6</v>
      </c>
      <c r="F17" s="23">
        <f t="shared" si="0"/>
        <v>41562</v>
      </c>
      <c r="J17" s="24"/>
    </row>
    <row r="18" spans="1:10" ht="12.75" customHeight="1">
      <c r="A18" s="21" t="s">
        <v>46</v>
      </c>
      <c r="B18" s="22">
        <v>15.4</v>
      </c>
      <c r="C18" s="22">
        <v>15.4</v>
      </c>
      <c r="D18" s="23">
        <f>C4*C18/1000</f>
        <v>1777.93</v>
      </c>
      <c r="E18" s="22">
        <v>27</v>
      </c>
      <c r="F18" s="23">
        <f t="shared" si="0"/>
        <v>48004.11</v>
      </c>
      <c r="J18" s="23"/>
    </row>
    <row r="19" spans="1:10" ht="13.5" customHeight="1">
      <c r="A19" s="21" t="s">
        <v>47</v>
      </c>
      <c r="B19" s="25">
        <v>0.6</v>
      </c>
      <c r="C19" s="25">
        <v>0.6</v>
      </c>
      <c r="D19" s="23">
        <f>C4*C19/1000</f>
        <v>69.27</v>
      </c>
      <c r="E19" s="24">
        <v>50.28</v>
      </c>
      <c r="F19" s="23">
        <f t="shared" si="0"/>
        <v>3482.8956</v>
      </c>
      <c r="J19" s="24"/>
    </row>
    <row r="20" spans="1:10" ht="12.75" customHeight="1">
      <c r="A20" s="21" t="s">
        <v>48</v>
      </c>
      <c r="B20" s="22">
        <v>6.2</v>
      </c>
      <c r="C20" s="22">
        <v>6.2</v>
      </c>
      <c r="D20" s="23">
        <f>C20*C4/1000</f>
        <v>715.79</v>
      </c>
      <c r="E20" s="22">
        <v>30</v>
      </c>
      <c r="F20" s="23">
        <f t="shared" si="0"/>
        <v>21473.699999999997</v>
      </c>
      <c r="J20" s="24"/>
    </row>
    <row r="21" spans="1:10" ht="26.25" customHeight="1">
      <c r="A21" s="21" t="s">
        <v>49</v>
      </c>
      <c r="B21" s="23">
        <f>B22+B23+B24</f>
        <v>52.599999999999994</v>
      </c>
      <c r="C21" s="23">
        <f>C22+C23+C24</f>
        <v>52.599999999999994</v>
      </c>
      <c r="D21" s="23"/>
      <c r="E21" s="24"/>
      <c r="F21" s="23"/>
      <c r="J21" s="24"/>
    </row>
    <row r="22" spans="1:10" ht="15.75" customHeight="1">
      <c r="A22" s="21" t="s">
        <v>50</v>
      </c>
      <c r="B22" s="23">
        <v>18.4</v>
      </c>
      <c r="C22" s="23">
        <v>18.4</v>
      </c>
      <c r="D22" s="23">
        <f>C22*C4/1000</f>
        <v>2124.28</v>
      </c>
      <c r="E22" s="24">
        <v>20.34</v>
      </c>
      <c r="F22" s="23">
        <f t="shared" si="0"/>
        <v>43207.855200000005</v>
      </c>
      <c r="J22" s="22"/>
    </row>
    <row r="23" spans="1:10" ht="14.25" customHeight="1">
      <c r="A23" s="21" t="s">
        <v>51</v>
      </c>
      <c r="B23" s="23">
        <v>20</v>
      </c>
      <c r="C23" s="23">
        <v>20</v>
      </c>
      <c r="D23" s="23">
        <f>C23*C4/1000</f>
        <v>2309</v>
      </c>
      <c r="E23" s="24">
        <v>34.05</v>
      </c>
      <c r="F23" s="23">
        <f t="shared" si="0"/>
        <v>78621.45</v>
      </c>
      <c r="J23" s="22"/>
    </row>
    <row r="24" spans="1:6" ht="12" customHeight="1">
      <c r="A24" s="21" t="s">
        <v>52</v>
      </c>
      <c r="B24" s="23">
        <v>14.2</v>
      </c>
      <c r="C24" s="23">
        <v>14.2</v>
      </c>
      <c r="D24" s="23">
        <f>C24*C4/1000</f>
        <v>1639.39</v>
      </c>
      <c r="E24" s="24">
        <v>120</v>
      </c>
      <c r="F24" s="23">
        <f t="shared" si="0"/>
        <v>196726.80000000002</v>
      </c>
    </row>
    <row r="25" spans="1:6" ht="13.5" customHeight="1">
      <c r="A25" s="21" t="s">
        <v>53</v>
      </c>
      <c r="B25" s="22">
        <v>23.5</v>
      </c>
      <c r="C25" s="22">
        <v>23.5</v>
      </c>
      <c r="D25" s="23">
        <f>C4*C25/1000</f>
        <v>2713.075</v>
      </c>
      <c r="E25" s="24">
        <v>40</v>
      </c>
      <c r="F25" s="23">
        <f t="shared" si="0"/>
        <v>108523</v>
      </c>
    </row>
    <row r="26" spans="1:6" ht="13.5" customHeight="1">
      <c r="A26" s="21" t="s">
        <v>54</v>
      </c>
      <c r="B26" s="22">
        <v>3.1</v>
      </c>
      <c r="C26" s="22">
        <v>3.1</v>
      </c>
      <c r="D26" s="23">
        <f>C26*C4/1000</f>
        <v>357.895</v>
      </c>
      <c r="E26" s="24">
        <v>25</v>
      </c>
      <c r="F26" s="23">
        <f t="shared" si="0"/>
        <v>8947.375</v>
      </c>
    </row>
    <row r="27" spans="1:6" ht="14.25" customHeight="1">
      <c r="A27" s="21" t="s">
        <v>55</v>
      </c>
      <c r="B27" s="22">
        <v>80.9</v>
      </c>
      <c r="C27" s="22">
        <v>80.9</v>
      </c>
      <c r="D27" s="23">
        <f>C4*C27/1000</f>
        <v>9339.905</v>
      </c>
      <c r="E27" s="24">
        <v>19</v>
      </c>
      <c r="F27" s="23">
        <f t="shared" si="0"/>
        <v>177458.195</v>
      </c>
    </row>
    <row r="28" spans="1:6" ht="13.5" customHeight="1">
      <c r="A28" s="89" t="s">
        <v>56</v>
      </c>
      <c r="B28" s="90">
        <v>127.7</v>
      </c>
      <c r="C28" s="90">
        <v>127.7</v>
      </c>
      <c r="D28" s="90">
        <f>C28*C4/1000</f>
        <v>14742.965</v>
      </c>
      <c r="E28" s="90">
        <v>72</v>
      </c>
      <c r="F28" s="23">
        <f t="shared" si="0"/>
        <v>1061493.48</v>
      </c>
    </row>
    <row r="29" spans="1:6" ht="14.25" customHeight="1">
      <c r="A29" s="21" t="s">
        <v>84</v>
      </c>
      <c r="B29" s="22">
        <f>B30+B31</f>
        <v>10.7</v>
      </c>
      <c r="C29" s="22">
        <f>C30+C31</f>
        <v>10.7</v>
      </c>
      <c r="D29" s="23"/>
      <c r="E29" s="24"/>
      <c r="F29" s="22"/>
    </row>
    <row r="30" spans="1:6" ht="14.25" customHeight="1">
      <c r="A30" s="21" t="s">
        <v>85</v>
      </c>
      <c r="B30" s="22">
        <v>8</v>
      </c>
      <c r="C30" s="22">
        <v>8</v>
      </c>
      <c r="D30" s="23">
        <f>C30*C4/1000</f>
        <v>923.6</v>
      </c>
      <c r="E30" s="24">
        <v>85</v>
      </c>
      <c r="F30" s="23">
        <f t="shared" si="0"/>
        <v>78506</v>
      </c>
    </row>
    <row r="31" spans="1:6" ht="14.25" customHeight="1">
      <c r="A31" s="21" t="s">
        <v>86</v>
      </c>
      <c r="B31" s="22">
        <v>2.7</v>
      </c>
      <c r="C31" s="22">
        <v>2.7</v>
      </c>
      <c r="D31" s="23">
        <f>C31*C4/1000</f>
        <v>311.715</v>
      </c>
      <c r="E31" s="24">
        <v>135</v>
      </c>
      <c r="F31" s="23">
        <f t="shared" si="0"/>
        <v>42081.524999999994</v>
      </c>
    </row>
    <row r="32" spans="1:6" ht="12.75" customHeight="1">
      <c r="A32" s="21" t="s">
        <v>57</v>
      </c>
      <c r="B32" s="21"/>
      <c r="C32" s="22">
        <v>1</v>
      </c>
      <c r="D32" s="23">
        <f>C32*C4/1000</f>
        <v>115.45</v>
      </c>
      <c r="E32" s="24">
        <v>8.26</v>
      </c>
      <c r="F32" s="23">
        <f t="shared" si="0"/>
        <v>953.617</v>
      </c>
    </row>
    <row r="33" spans="1:6" ht="13.5" customHeight="1">
      <c r="A33" s="21" t="s">
        <v>58</v>
      </c>
      <c r="B33" s="21"/>
      <c r="C33" s="22">
        <v>0.5</v>
      </c>
      <c r="D33" s="23">
        <f>C33*C4/1000</f>
        <v>57.725</v>
      </c>
      <c r="E33" s="24">
        <v>9.35</v>
      </c>
      <c r="F33" s="23">
        <f t="shared" si="0"/>
        <v>539.72875</v>
      </c>
    </row>
    <row r="34" spans="1:6" ht="12.75" customHeight="1">
      <c r="A34" s="21" t="s">
        <v>87</v>
      </c>
      <c r="B34" s="21"/>
      <c r="C34" s="22">
        <v>0.5</v>
      </c>
      <c r="D34" s="22">
        <f>C34*C4/1000</f>
        <v>57.725</v>
      </c>
      <c r="E34" s="24">
        <v>27</v>
      </c>
      <c r="F34" s="23">
        <f>D34*E34</f>
        <v>1558.575</v>
      </c>
    </row>
    <row r="35" spans="1:6" ht="14.25" customHeight="1">
      <c r="A35" s="21" t="s">
        <v>62</v>
      </c>
      <c r="B35" s="21"/>
      <c r="C35" s="22">
        <v>0.2</v>
      </c>
      <c r="D35" s="22">
        <f>C35*C4/1000</f>
        <v>23.09</v>
      </c>
      <c r="E35" s="24">
        <v>150</v>
      </c>
      <c r="F35" s="23">
        <f aca="true" t="shared" si="1" ref="F35:F42">D35*E35</f>
        <v>3463.5</v>
      </c>
    </row>
    <row r="36" spans="1:6" ht="16.5" customHeight="1">
      <c r="A36" s="21" t="s">
        <v>88</v>
      </c>
      <c r="B36" s="21"/>
      <c r="C36" s="22">
        <v>2</v>
      </c>
      <c r="D36" s="22">
        <f>C36*C4/1000</f>
        <v>230.9</v>
      </c>
      <c r="E36" s="24">
        <v>190</v>
      </c>
      <c r="F36" s="23">
        <f t="shared" si="1"/>
        <v>43871</v>
      </c>
    </row>
    <row r="37" spans="1:6" ht="13.5" customHeight="1">
      <c r="A37" s="21" t="s">
        <v>89</v>
      </c>
      <c r="B37" s="21"/>
      <c r="C37" s="22">
        <v>2</v>
      </c>
      <c r="D37" s="22">
        <f>C37*C4/1000</f>
        <v>230.9</v>
      </c>
      <c r="E37" s="24">
        <v>244</v>
      </c>
      <c r="F37" s="23">
        <f t="shared" si="1"/>
        <v>56339.6</v>
      </c>
    </row>
    <row r="38" spans="1:6" ht="16.5" customHeight="1">
      <c r="A38" s="21" t="s">
        <v>90</v>
      </c>
      <c r="B38" s="21"/>
      <c r="C38" s="22">
        <v>20</v>
      </c>
      <c r="D38" s="22">
        <f>C38*C4/1000</f>
        <v>2309</v>
      </c>
      <c r="E38" s="24">
        <v>110.5</v>
      </c>
      <c r="F38" s="23">
        <f t="shared" si="1"/>
        <v>255144.5</v>
      </c>
    </row>
    <row r="39" spans="1:6" ht="14.25" customHeight="1">
      <c r="A39" s="21" t="s">
        <v>91</v>
      </c>
      <c r="B39" s="21"/>
      <c r="C39" s="22">
        <v>7.5</v>
      </c>
      <c r="D39" s="22">
        <f>C39*C4/1000</f>
        <v>865.875</v>
      </c>
      <c r="E39" s="22">
        <v>60.8</v>
      </c>
      <c r="F39" s="23">
        <f t="shared" si="1"/>
        <v>52645.2</v>
      </c>
    </row>
    <row r="40" spans="1:6" ht="15.75" customHeight="1">
      <c r="A40" s="21" t="s">
        <v>59</v>
      </c>
      <c r="B40" s="22"/>
      <c r="C40" s="22">
        <v>9</v>
      </c>
      <c r="D40" s="22">
        <f>C40*C4/1000</f>
        <v>1039.05</v>
      </c>
      <c r="E40" s="22">
        <v>185</v>
      </c>
      <c r="F40" s="23">
        <f t="shared" si="1"/>
        <v>192224.25</v>
      </c>
    </row>
    <row r="41" spans="1:6" ht="14.25" customHeight="1">
      <c r="A41" s="21" t="s">
        <v>92</v>
      </c>
      <c r="B41" s="22"/>
      <c r="C41" s="22">
        <v>15</v>
      </c>
      <c r="D41" s="22">
        <f>C41*C4/1000</f>
        <v>1731.75</v>
      </c>
      <c r="E41" s="22">
        <v>160</v>
      </c>
      <c r="F41" s="23">
        <f t="shared" si="1"/>
        <v>277080</v>
      </c>
    </row>
    <row r="42" spans="1:6" ht="14.25" customHeight="1">
      <c r="A42" s="21" t="s">
        <v>61</v>
      </c>
      <c r="B42" s="22"/>
      <c r="C42" s="22">
        <v>200</v>
      </c>
      <c r="D42" s="22">
        <f>C42*C4/1000</f>
        <v>23090</v>
      </c>
      <c r="E42" s="22">
        <v>40</v>
      </c>
      <c r="F42" s="23">
        <f t="shared" si="1"/>
        <v>923600</v>
      </c>
    </row>
    <row r="43" spans="1:6" ht="17.25" customHeight="1">
      <c r="A43" s="91"/>
      <c r="B43" s="91"/>
      <c r="C43" s="91"/>
      <c r="D43" s="91"/>
      <c r="E43" s="91"/>
      <c r="F43" s="92">
        <f>SUM(F8:F42)</f>
        <v>6234534.5944</v>
      </c>
    </row>
    <row r="44" spans="1:6" ht="17.25" customHeight="1">
      <c r="A44" s="91"/>
      <c r="B44" s="91"/>
      <c r="C44" s="91"/>
      <c r="D44" s="91"/>
      <c r="E44" s="91"/>
      <c r="F44" s="93"/>
    </row>
    <row r="45" spans="1:6" ht="24" customHeight="1">
      <c r="A45" s="21" t="s">
        <v>63</v>
      </c>
      <c r="B45" s="31"/>
      <c r="C45" s="31"/>
      <c r="D45" s="31"/>
      <c r="E45" s="31"/>
      <c r="F45" s="32">
        <f>F43/C4</f>
        <v>54.002032</v>
      </c>
    </row>
    <row r="48" spans="1:6" ht="12.75">
      <c r="A48" s="490" t="s">
        <v>26</v>
      </c>
      <c r="B48" s="490"/>
      <c r="C48" s="490"/>
      <c r="D48" s="490"/>
      <c r="E48" s="490"/>
      <c r="F48" s="490"/>
    </row>
    <row r="49" spans="1:6" ht="39" customHeight="1">
      <c r="A49" s="491" t="s">
        <v>328</v>
      </c>
      <c r="B49" s="491"/>
      <c r="C49" s="491"/>
      <c r="D49" s="491"/>
      <c r="E49" s="491"/>
      <c r="F49" s="491"/>
    </row>
    <row r="50" spans="1:6" ht="28.5" customHeight="1">
      <c r="A50" s="492" t="s">
        <v>93</v>
      </c>
      <c r="B50" s="492"/>
      <c r="C50" s="492"/>
      <c r="D50" s="492"/>
      <c r="E50" s="492"/>
      <c r="F50" s="492"/>
    </row>
    <row r="51" spans="1:3" ht="24" customHeight="1">
      <c r="A51" s="18" t="s">
        <v>28</v>
      </c>
      <c r="C51" s="18">
        <v>1650</v>
      </c>
    </row>
    <row r="53" spans="1:6" ht="45">
      <c r="A53" s="19" t="s">
        <v>29</v>
      </c>
      <c r="B53" s="19" t="s">
        <v>30</v>
      </c>
      <c r="C53" s="19" t="s">
        <v>31</v>
      </c>
      <c r="D53" s="19" t="s">
        <v>32</v>
      </c>
      <c r="E53" s="19" t="s">
        <v>33</v>
      </c>
      <c r="F53" s="19" t="s">
        <v>34</v>
      </c>
    </row>
    <row r="54" spans="1:8" ht="12.75">
      <c r="A54" s="21" t="s">
        <v>35</v>
      </c>
      <c r="B54" s="22">
        <f>B55+B56</f>
        <v>89.8</v>
      </c>
      <c r="C54" s="22">
        <f>C55+C56</f>
        <v>44.9</v>
      </c>
      <c r="D54" s="23"/>
      <c r="E54" s="24"/>
      <c r="F54" s="23"/>
      <c r="H54" s="24"/>
    </row>
    <row r="55" spans="1:8" ht="12.75">
      <c r="A55" s="21" t="s">
        <v>36</v>
      </c>
      <c r="B55" s="22">
        <v>60.4</v>
      </c>
      <c r="C55" s="22">
        <v>30.2</v>
      </c>
      <c r="D55" s="23">
        <f>C55*C51/1000</f>
        <v>49.83</v>
      </c>
      <c r="E55" s="24">
        <v>184.5</v>
      </c>
      <c r="F55" s="23">
        <f>D55*E55</f>
        <v>9193.635</v>
      </c>
      <c r="H55" s="24"/>
    </row>
    <row r="56" spans="1:8" ht="12.75">
      <c r="A56" s="21" t="s">
        <v>37</v>
      </c>
      <c r="B56" s="22">
        <v>29.4</v>
      </c>
      <c r="C56" s="22">
        <v>14.7</v>
      </c>
      <c r="D56" s="23">
        <f>C56*C51/1000</f>
        <v>24.255</v>
      </c>
      <c r="E56" s="24">
        <v>95</v>
      </c>
      <c r="F56" s="23">
        <f aca="true" t="shared" si="2" ref="F56:F67">D56*E56</f>
        <v>2304.225</v>
      </c>
      <c r="H56" s="24"/>
    </row>
    <row r="57" spans="1:8" ht="12.75">
      <c r="A57" s="21" t="s">
        <v>38</v>
      </c>
      <c r="B57" s="22">
        <v>8</v>
      </c>
      <c r="C57" s="22">
        <v>4</v>
      </c>
      <c r="D57" s="23">
        <f>C51*C57/1000</f>
        <v>6.6</v>
      </c>
      <c r="E57" s="24">
        <v>102.03</v>
      </c>
      <c r="F57" s="23">
        <f t="shared" si="2"/>
        <v>673.398</v>
      </c>
      <c r="H57" s="24"/>
    </row>
    <row r="58" spans="1:8" ht="12.75">
      <c r="A58" s="21" t="s">
        <v>39</v>
      </c>
      <c r="B58" s="22">
        <v>3.5</v>
      </c>
      <c r="C58" s="22">
        <v>1.75</v>
      </c>
      <c r="D58" s="23">
        <f>C51*C58/1000</f>
        <v>2.8875</v>
      </c>
      <c r="E58" s="24">
        <v>180</v>
      </c>
      <c r="F58" s="23">
        <f t="shared" si="2"/>
        <v>519.75</v>
      </c>
      <c r="H58" s="24"/>
    </row>
    <row r="59" spans="1:8" ht="12.75">
      <c r="A59" s="21" t="s">
        <v>40</v>
      </c>
      <c r="B59" s="22">
        <v>3.4</v>
      </c>
      <c r="C59" s="22">
        <v>1.7</v>
      </c>
      <c r="D59" s="23">
        <f>C51*C59/1000</f>
        <v>2.805</v>
      </c>
      <c r="E59" s="24">
        <v>80</v>
      </c>
      <c r="F59" s="23">
        <f t="shared" si="2"/>
        <v>224.4</v>
      </c>
      <c r="H59" s="24"/>
    </row>
    <row r="60" spans="1:8" ht="25.5">
      <c r="A60" s="21" t="s">
        <v>41</v>
      </c>
      <c r="B60" s="22">
        <v>5.5</v>
      </c>
      <c r="C60" s="22">
        <v>2.75</v>
      </c>
      <c r="D60" s="23">
        <f>C51*C60/1000</f>
        <v>4.5375</v>
      </c>
      <c r="E60" s="23">
        <v>115.5</v>
      </c>
      <c r="F60" s="23">
        <f t="shared" si="2"/>
        <v>524.08125</v>
      </c>
      <c r="H60" s="23"/>
    </row>
    <row r="61" spans="1:8" ht="12.75">
      <c r="A61" s="21" t="s">
        <v>42</v>
      </c>
      <c r="B61" s="22">
        <v>78</v>
      </c>
      <c r="C61" s="22">
        <v>39</v>
      </c>
      <c r="D61" s="23">
        <f>C51*C61/1000</f>
        <v>64.35</v>
      </c>
      <c r="E61" s="24">
        <v>35</v>
      </c>
      <c r="F61" s="23">
        <f t="shared" si="2"/>
        <v>2252.25</v>
      </c>
      <c r="H61" s="24"/>
    </row>
    <row r="62" spans="1:8" ht="12.75">
      <c r="A62" s="21" t="s">
        <v>43</v>
      </c>
      <c r="B62" s="22">
        <v>34.6</v>
      </c>
      <c r="C62" s="22">
        <v>17.3</v>
      </c>
      <c r="D62" s="23">
        <f>C51*C62/1000</f>
        <v>28.545</v>
      </c>
      <c r="E62" s="24">
        <v>60</v>
      </c>
      <c r="F62" s="23">
        <f t="shared" si="2"/>
        <v>1712.7</v>
      </c>
      <c r="H62" s="24"/>
    </row>
    <row r="63" spans="1:8" ht="12.75">
      <c r="A63" s="21" t="s">
        <v>44</v>
      </c>
      <c r="B63" s="22">
        <v>8.3</v>
      </c>
      <c r="C63" s="22">
        <v>4.15</v>
      </c>
      <c r="D63" s="23">
        <f>C51*C63/1000</f>
        <v>6.847500000000001</v>
      </c>
      <c r="E63" s="24">
        <v>85.01</v>
      </c>
      <c r="F63" s="23">
        <f t="shared" si="2"/>
        <v>582.1059750000002</v>
      </c>
      <c r="H63" s="24"/>
    </row>
    <row r="64" spans="1:8" ht="12.75">
      <c r="A64" s="21" t="s">
        <v>45</v>
      </c>
      <c r="B64" s="22">
        <v>0.1</v>
      </c>
      <c r="C64" s="22">
        <v>0.05</v>
      </c>
      <c r="D64" s="23">
        <f>C51*C64</f>
        <v>82.5</v>
      </c>
      <c r="E64" s="22">
        <v>3.6</v>
      </c>
      <c r="F64" s="23">
        <f t="shared" si="2"/>
        <v>297</v>
      </c>
      <c r="H64" s="22"/>
    </row>
    <row r="65" spans="1:8" ht="12.75">
      <c r="A65" s="21" t="s">
        <v>46</v>
      </c>
      <c r="B65" s="22">
        <v>15.4</v>
      </c>
      <c r="C65" s="22">
        <v>7.7</v>
      </c>
      <c r="D65" s="23">
        <f>C51*C65/1000</f>
        <v>12.705</v>
      </c>
      <c r="E65" s="22">
        <v>27</v>
      </c>
      <c r="F65" s="23">
        <f t="shared" si="2"/>
        <v>343.035</v>
      </c>
      <c r="H65" s="22"/>
    </row>
    <row r="66" spans="1:8" ht="12.75">
      <c r="A66" s="21" t="s">
        <v>47</v>
      </c>
      <c r="B66" s="25">
        <v>0.6</v>
      </c>
      <c r="C66" s="25">
        <v>0.5</v>
      </c>
      <c r="D66" s="23">
        <f>C51*C66/1000</f>
        <v>0.825</v>
      </c>
      <c r="E66" s="24">
        <v>50.28</v>
      </c>
      <c r="F66" s="23">
        <f t="shared" si="2"/>
        <v>41.481</v>
      </c>
      <c r="H66" s="24"/>
    </row>
    <row r="67" spans="1:8" ht="12.75">
      <c r="A67" s="21" t="s">
        <v>48</v>
      </c>
      <c r="B67" s="22">
        <v>6.2</v>
      </c>
      <c r="C67" s="22">
        <v>3.1</v>
      </c>
      <c r="D67" s="23">
        <f>C67*C51/1000</f>
        <v>5.115</v>
      </c>
      <c r="E67" s="22">
        <v>30</v>
      </c>
      <c r="F67" s="23">
        <f t="shared" si="2"/>
        <v>153.45000000000002</v>
      </c>
      <c r="H67" s="22"/>
    </row>
    <row r="68" spans="1:8" ht="25.5">
      <c r="A68" s="21" t="s">
        <v>49</v>
      </c>
      <c r="B68" s="23">
        <f>B69+B70+B71</f>
        <v>52.599999999999994</v>
      </c>
      <c r="C68" s="23">
        <f>C69+C70+C71</f>
        <v>26.299999999999997</v>
      </c>
      <c r="D68" s="23"/>
      <c r="E68" s="24"/>
      <c r="F68" s="23"/>
      <c r="H68" s="24"/>
    </row>
    <row r="69" spans="1:8" ht="12.75">
      <c r="A69" s="21" t="s">
        <v>50</v>
      </c>
      <c r="B69" s="23">
        <v>18.4</v>
      </c>
      <c r="C69" s="23">
        <v>9.2</v>
      </c>
      <c r="D69" s="23">
        <f>C69*C51/1000</f>
        <v>15.179999999999998</v>
      </c>
      <c r="E69" s="24">
        <v>20.34</v>
      </c>
      <c r="F69" s="23">
        <f aca="true" t="shared" si="3" ref="F69:F75">D69*E69</f>
        <v>308.7612</v>
      </c>
      <c r="H69" s="24"/>
    </row>
    <row r="70" spans="1:8" ht="12.75">
      <c r="A70" s="21" t="s">
        <v>51</v>
      </c>
      <c r="B70" s="23">
        <v>20</v>
      </c>
      <c r="C70" s="23">
        <v>10</v>
      </c>
      <c r="D70" s="23">
        <f>C70*C51/1000</f>
        <v>16.5</v>
      </c>
      <c r="E70" s="24">
        <v>34.05</v>
      </c>
      <c r="F70" s="23">
        <f t="shared" si="3"/>
        <v>561.8249999999999</v>
      </c>
      <c r="H70" s="24"/>
    </row>
    <row r="71" spans="1:8" ht="12.75">
      <c r="A71" s="21" t="s">
        <v>52</v>
      </c>
      <c r="B71" s="23">
        <v>14.2</v>
      </c>
      <c r="C71" s="23">
        <v>7.1</v>
      </c>
      <c r="D71" s="23">
        <f>C71*C51/1000</f>
        <v>11.715</v>
      </c>
      <c r="E71" s="24">
        <v>120</v>
      </c>
      <c r="F71" s="23">
        <f t="shared" si="3"/>
        <v>1405.8</v>
      </c>
      <c r="H71" s="24"/>
    </row>
    <row r="72" spans="1:8" ht="12.75">
      <c r="A72" s="21" t="s">
        <v>53</v>
      </c>
      <c r="B72" s="22">
        <v>23.5</v>
      </c>
      <c r="C72" s="22">
        <v>11.75</v>
      </c>
      <c r="D72" s="23">
        <f>C51*C72/1000</f>
        <v>19.3875</v>
      </c>
      <c r="E72" s="24">
        <v>40</v>
      </c>
      <c r="F72" s="23">
        <f t="shared" si="3"/>
        <v>775.5</v>
      </c>
      <c r="H72" s="24"/>
    </row>
    <row r="73" spans="1:8" ht="12.75">
      <c r="A73" s="21" t="s">
        <v>54</v>
      </c>
      <c r="B73" s="22">
        <v>3.1</v>
      </c>
      <c r="C73" s="22">
        <v>1.55</v>
      </c>
      <c r="D73" s="23">
        <f>C73*C51/1000</f>
        <v>2.5575</v>
      </c>
      <c r="E73" s="24">
        <v>25</v>
      </c>
      <c r="F73" s="23">
        <f t="shared" si="3"/>
        <v>63.9375</v>
      </c>
      <c r="H73" s="24"/>
    </row>
    <row r="74" spans="1:8" ht="12.75">
      <c r="A74" s="21" t="s">
        <v>55</v>
      </c>
      <c r="B74" s="22">
        <v>80.9</v>
      </c>
      <c r="C74" s="22">
        <v>40.45</v>
      </c>
      <c r="D74" s="23">
        <f>C51*C74/1000</f>
        <v>66.7425</v>
      </c>
      <c r="E74" s="24">
        <v>19</v>
      </c>
      <c r="F74" s="23">
        <f t="shared" si="3"/>
        <v>1268.1075</v>
      </c>
      <c r="H74" s="24"/>
    </row>
    <row r="75" spans="1:8" ht="12.75">
      <c r="A75" s="89" t="s">
        <v>56</v>
      </c>
      <c r="B75" s="90">
        <v>127.7</v>
      </c>
      <c r="C75" s="90">
        <v>63.85</v>
      </c>
      <c r="D75" s="90">
        <f>C75*C51/1000</f>
        <v>105.3525</v>
      </c>
      <c r="E75" s="90">
        <v>72</v>
      </c>
      <c r="F75" s="23">
        <f t="shared" si="3"/>
        <v>7585.38</v>
      </c>
      <c r="H75" s="90"/>
    </row>
    <row r="76" spans="1:8" ht="12.75">
      <c r="A76" s="21" t="s">
        <v>84</v>
      </c>
      <c r="B76" s="22">
        <f>B77+B78</f>
        <v>10.7</v>
      </c>
      <c r="C76" s="22">
        <f>C77+C78</f>
        <v>5.3</v>
      </c>
      <c r="D76" s="23"/>
      <c r="E76" s="24"/>
      <c r="F76" s="22"/>
      <c r="H76" s="24"/>
    </row>
    <row r="77" spans="1:8" ht="12.75">
      <c r="A77" s="21" t="s">
        <v>85</v>
      </c>
      <c r="B77" s="22">
        <v>8</v>
      </c>
      <c r="C77" s="22">
        <v>4</v>
      </c>
      <c r="D77" s="23">
        <f>C77*C51/1000</f>
        <v>6.6</v>
      </c>
      <c r="E77" s="24">
        <v>85</v>
      </c>
      <c r="F77" s="23">
        <f aca="true" t="shared" si="4" ref="F77:F89">D77*E77</f>
        <v>561</v>
      </c>
      <c r="H77" s="24"/>
    </row>
    <row r="78" spans="1:8" ht="12.75">
      <c r="A78" s="21" t="s">
        <v>86</v>
      </c>
      <c r="B78" s="22">
        <v>2.7</v>
      </c>
      <c r="C78" s="22">
        <v>1.3</v>
      </c>
      <c r="D78" s="23">
        <f>C78*C51/1000</f>
        <v>2.145</v>
      </c>
      <c r="E78" s="24">
        <v>127.2</v>
      </c>
      <c r="F78" s="23">
        <f t="shared" si="4"/>
        <v>272.844</v>
      </c>
      <c r="H78" s="24"/>
    </row>
    <row r="79" spans="1:8" ht="12.75">
      <c r="A79" s="21" t="s">
        <v>57</v>
      </c>
      <c r="B79" s="21"/>
      <c r="C79" s="22">
        <v>0.5</v>
      </c>
      <c r="D79" s="23">
        <f>C79*C51/1000</f>
        <v>0.825</v>
      </c>
      <c r="E79" s="24">
        <v>7.8</v>
      </c>
      <c r="F79" s="23">
        <f t="shared" si="4"/>
        <v>6.435</v>
      </c>
      <c r="H79" s="24"/>
    </row>
    <row r="80" spans="1:8" ht="12.75">
      <c r="A80" s="21" t="s">
        <v>58</v>
      </c>
      <c r="B80" s="21"/>
      <c r="C80" s="22">
        <v>0.25</v>
      </c>
      <c r="D80" s="23">
        <f>C80*C51/1000</f>
        <v>0.4125</v>
      </c>
      <c r="E80" s="24">
        <v>9.41</v>
      </c>
      <c r="F80" s="23">
        <f t="shared" si="4"/>
        <v>3.8816249999999997</v>
      </c>
      <c r="H80" s="24"/>
    </row>
    <row r="81" spans="1:8" ht="12.75">
      <c r="A81" s="21" t="s">
        <v>87</v>
      </c>
      <c r="B81" s="21"/>
      <c r="C81" s="22">
        <v>0.25</v>
      </c>
      <c r="D81" s="22">
        <f>C81*C51/1000</f>
        <v>0.4125</v>
      </c>
      <c r="E81" s="24">
        <v>20</v>
      </c>
      <c r="F81" s="23">
        <f t="shared" si="4"/>
        <v>8.25</v>
      </c>
      <c r="H81" s="24"/>
    </row>
    <row r="82" spans="1:8" ht="12.75">
      <c r="A82" s="21" t="s">
        <v>62</v>
      </c>
      <c r="B82" s="21"/>
      <c r="C82" s="22">
        <v>0.1</v>
      </c>
      <c r="D82" s="22">
        <f>C82*C51/1000</f>
        <v>0.165</v>
      </c>
      <c r="E82" s="24">
        <v>150</v>
      </c>
      <c r="F82" s="23">
        <f t="shared" si="4"/>
        <v>24.75</v>
      </c>
      <c r="H82" s="24"/>
    </row>
    <row r="83" spans="1:8" ht="12.75">
      <c r="A83" s="21" t="s">
        <v>88</v>
      </c>
      <c r="B83" s="21"/>
      <c r="C83" s="22">
        <v>1</v>
      </c>
      <c r="D83" s="22">
        <f>C83*C51/1000</f>
        <v>1.65</v>
      </c>
      <c r="E83" s="24">
        <v>190</v>
      </c>
      <c r="F83" s="23">
        <f t="shared" si="4"/>
        <v>313.5</v>
      </c>
      <c r="H83" s="24"/>
    </row>
    <row r="84" spans="1:8" ht="12.75">
      <c r="A84" s="21" t="s">
        <v>89</v>
      </c>
      <c r="B84" s="21"/>
      <c r="C84" s="22">
        <v>1</v>
      </c>
      <c r="D84" s="22">
        <f>C84*C51/1000</f>
        <v>1.65</v>
      </c>
      <c r="E84" s="24">
        <v>244</v>
      </c>
      <c r="F84" s="23">
        <f t="shared" si="4"/>
        <v>402.59999999999997</v>
      </c>
      <c r="H84" s="24"/>
    </row>
    <row r="85" spans="1:8" ht="12.75">
      <c r="A85" s="21" t="s">
        <v>90</v>
      </c>
      <c r="B85" s="21"/>
      <c r="C85" s="22">
        <v>10</v>
      </c>
      <c r="D85" s="22">
        <f>C85*C51/1000</f>
        <v>16.5</v>
      </c>
      <c r="E85" s="24">
        <v>110</v>
      </c>
      <c r="F85" s="23">
        <f t="shared" si="4"/>
        <v>1815</v>
      </c>
      <c r="H85" s="24"/>
    </row>
    <row r="86" spans="1:8" ht="12.75">
      <c r="A86" s="21" t="s">
        <v>91</v>
      </c>
      <c r="B86" s="21"/>
      <c r="C86" s="22">
        <v>3.7</v>
      </c>
      <c r="D86" s="22">
        <f>C86*C51/1000</f>
        <v>6.105</v>
      </c>
      <c r="E86" s="22">
        <v>60</v>
      </c>
      <c r="F86" s="23">
        <f t="shared" si="4"/>
        <v>366.3</v>
      </c>
      <c r="H86" s="22"/>
    </row>
    <row r="87" spans="1:8" ht="12.75">
      <c r="A87" s="21" t="s">
        <v>59</v>
      </c>
      <c r="B87" s="22"/>
      <c r="C87" s="22">
        <v>4.5</v>
      </c>
      <c r="D87" s="22">
        <f>C87*C51/1000</f>
        <v>7.425</v>
      </c>
      <c r="E87" s="22">
        <v>184</v>
      </c>
      <c r="F87" s="23">
        <f t="shared" si="4"/>
        <v>1366.2</v>
      </c>
      <c r="H87" s="22"/>
    </row>
    <row r="88" spans="1:8" ht="12.75">
      <c r="A88" s="21" t="s">
        <v>92</v>
      </c>
      <c r="B88" s="22"/>
      <c r="C88" s="22">
        <v>7.5</v>
      </c>
      <c r="D88" s="22">
        <f>C88*C51/1000</f>
        <v>12.375</v>
      </c>
      <c r="E88" s="22">
        <v>160</v>
      </c>
      <c r="F88" s="23">
        <f t="shared" si="4"/>
        <v>1980</v>
      </c>
      <c r="H88" s="22"/>
    </row>
    <row r="89" spans="1:8" ht="12.75">
      <c r="A89" s="21" t="s">
        <v>61</v>
      </c>
      <c r="B89" s="22"/>
      <c r="C89" s="22">
        <v>100</v>
      </c>
      <c r="D89" s="22">
        <f>C89*C51/1000</f>
        <v>165</v>
      </c>
      <c r="E89" s="22">
        <v>40</v>
      </c>
      <c r="F89" s="23">
        <f t="shared" si="4"/>
        <v>6600</v>
      </c>
      <c r="H89" s="22"/>
    </row>
    <row r="90" spans="1:6" ht="12.75">
      <c r="A90" s="91"/>
      <c r="B90" s="91"/>
      <c r="C90" s="91"/>
      <c r="D90" s="91"/>
      <c r="E90" s="91"/>
      <c r="F90" s="92">
        <f>SUM(F55:F89)</f>
        <v>44511.58305</v>
      </c>
    </row>
    <row r="91" ht="12.75">
      <c r="F91" s="30"/>
    </row>
    <row r="92" spans="1:6" ht="25.5">
      <c r="A92" s="21" t="s">
        <v>63</v>
      </c>
      <c r="B92" s="31"/>
      <c r="C92" s="31"/>
      <c r="D92" s="31"/>
      <c r="E92" s="31"/>
      <c r="F92" s="32">
        <f>F90/C51</f>
        <v>26.976717</v>
      </c>
    </row>
    <row r="97" spans="1:6" ht="12.75">
      <c r="A97" s="490" t="s">
        <v>26</v>
      </c>
      <c r="B97" s="490"/>
      <c r="C97" s="490"/>
      <c r="D97" s="490"/>
      <c r="E97" s="490"/>
      <c r="F97" s="490"/>
    </row>
    <row r="98" spans="1:6" ht="39" customHeight="1">
      <c r="A98" s="491" t="s">
        <v>329</v>
      </c>
      <c r="B98" s="491"/>
      <c r="C98" s="491"/>
      <c r="D98" s="491"/>
      <c r="E98" s="491"/>
      <c r="F98" s="491"/>
    </row>
    <row r="99" spans="1:3" ht="27.75" customHeight="1">
      <c r="A99" s="18" t="s">
        <v>28</v>
      </c>
      <c r="C99" s="18">
        <v>34500</v>
      </c>
    </row>
    <row r="101" spans="1:6" ht="22.5">
      <c r="A101" s="19" t="s">
        <v>29</v>
      </c>
      <c r="B101" s="19" t="s">
        <v>94</v>
      </c>
      <c r="C101" s="19" t="s">
        <v>31</v>
      </c>
      <c r="D101" s="19" t="s">
        <v>32</v>
      </c>
      <c r="E101" s="19" t="s">
        <v>33</v>
      </c>
      <c r="F101" s="19" t="s">
        <v>34</v>
      </c>
    </row>
    <row r="102" spans="1:6" s="91" customFormat="1" ht="12.75">
      <c r="A102" s="21" t="s">
        <v>95</v>
      </c>
      <c r="B102" s="22"/>
      <c r="C102" s="22">
        <v>200</v>
      </c>
      <c r="D102" s="23">
        <f>C102*C99/1000</f>
        <v>6900</v>
      </c>
      <c r="E102" s="24">
        <v>47.5</v>
      </c>
      <c r="F102" s="23">
        <f>D102*E102</f>
        <v>327750</v>
      </c>
    </row>
    <row r="109" ht="12.75">
      <c r="F109" s="30">
        <f>F43+F90+F102</f>
        <v>6606796.177449999</v>
      </c>
    </row>
  </sheetData>
  <sheetProtection password="CD4E" sheet="1"/>
  <mergeCells count="8">
    <mergeCell ref="A97:F97"/>
    <mergeCell ref="A98:F98"/>
    <mergeCell ref="A1:F1"/>
    <mergeCell ref="A2:F2"/>
    <mergeCell ref="A3:F3"/>
    <mergeCell ref="A48:F48"/>
    <mergeCell ref="A49:F49"/>
    <mergeCell ref="A50:F50"/>
  </mergeCells>
  <printOptions horizontalCentered="1" vertic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H59"/>
  <sheetViews>
    <sheetView zoomScalePageLayoutView="0" workbookViewId="0" topLeftCell="A1">
      <selection activeCell="G38" sqref="G38"/>
    </sheetView>
  </sheetViews>
  <sheetFormatPr defaultColWidth="9.00390625" defaultRowHeight="12.75"/>
  <cols>
    <col min="1" max="1" width="44.125" style="127" customWidth="1"/>
    <col min="2" max="2" width="14.375" style="127" customWidth="1"/>
    <col min="3" max="3" width="13.125" style="127" customWidth="1"/>
    <col min="4" max="4" width="9.125" style="127" customWidth="1"/>
    <col min="5" max="5" width="10.125" style="127" customWidth="1"/>
    <col min="6" max="6" width="13.625" style="127" customWidth="1"/>
    <col min="7" max="7" width="10.375" style="127" customWidth="1"/>
    <col min="8" max="8" width="11.375" style="127" customWidth="1"/>
    <col min="16" max="16" width="11.375" style="0" customWidth="1"/>
    <col min="17" max="17" width="11.125" style="0" customWidth="1"/>
  </cols>
  <sheetData>
    <row r="1" spans="1:3" ht="15.75">
      <c r="A1" s="455" t="s">
        <v>395</v>
      </c>
      <c r="B1" s="455"/>
      <c r="C1" s="455"/>
    </row>
    <row r="3" spans="1:3" ht="15.75">
      <c r="A3" s="452" t="s">
        <v>199</v>
      </c>
      <c r="B3" s="452"/>
      <c r="C3" s="452"/>
    </row>
    <row r="4" spans="1:3" ht="15.75">
      <c r="A4" s="452" t="s">
        <v>200</v>
      </c>
      <c r="B4" s="452"/>
      <c r="C4" s="452"/>
    </row>
    <row r="5" spans="1:3" ht="15.75">
      <c r="A5" s="189"/>
      <c r="B5" s="190" t="s">
        <v>155</v>
      </c>
      <c r="C5" s="190" t="s">
        <v>65</v>
      </c>
    </row>
    <row r="6" spans="1:3" ht="12.75">
      <c r="A6" s="191" t="s">
        <v>201</v>
      </c>
      <c r="B6" s="192"/>
      <c r="C6" s="192"/>
    </row>
    <row r="7" spans="1:3" ht="15" customHeight="1">
      <c r="A7" s="380" t="s">
        <v>576</v>
      </c>
      <c r="B7" s="415">
        <v>3000</v>
      </c>
      <c r="C7" s="193"/>
    </row>
    <row r="8" spans="1:3" ht="14.25" customHeight="1">
      <c r="A8" s="380" t="s">
        <v>577</v>
      </c>
      <c r="B8" s="415">
        <v>4000</v>
      </c>
      <c r="C8" s="193"/>
    </row>
    <row r="9" spans="1:3" ht="18" customHeight="1">
      <c r="A9" s="380" t="s">
        <v>578</v>
      </c>
      <c r="B9" s="415">
        <v>10000</v>
      </c>
      <c r="C9" s="193"/>
    </row>
    <row r="10" spans="1:3" ht="18" customHeight="1">
      <c r="A10" s="380" t="s">
        <v>579</v>
      </c>
      <c r="B10" s="415">
        <v>3000</v>
      </c>
      <c r="C10" s="193"/>
    </row>
    <row r="11" spans="1:3" ht="34.5" customHeight="1">
      <c r="A11" s="400" t="s">
        <v>580</v>
      </c>
      <c r="B11" s="415">
        <v>50000</v>
      </c>
      <c r="C11" s="193"/>
    </row>
    <row r="12" spans="1:3" ht="20.25" customHeight="1">
      <c r="A12" s="380" t="s">
        <v>581</v>
      </c>
      <c r="B12" s="416">
        <v>80000</v>
      </c>
      <c r="C12" s="193"/>
    </row>
    <row r="13" spans="1:3" ht="15.75">
      <c r="A13" s="380" t="s">
        <v>582</v>
      </c>
      <c r="B13" s="416">
        <v>12000</v>
      </c>
      <c r="C13" s="193"/>
    </row>
    <row r="14" spans="1:3" ht="15.75">
      <c r="A14" s="380" t="s">
        <v>583</v>
      </c>
      <c r="B14" s="416">
        <v>8000</v>
      </c>
      <c r="C14" s="193"/>
    </row>
    <row r="15" spans="1:5" ht="12.75">
      <c r="A15" s="380" t="s">
        <v>584</v>
      </c>
      <c r="B15" s="416">
        <v>18000</v>
      </c>
      <c r="C15" s="148"/>
      <c r="D15" s="129"/>
      <c r="E15" s="129"/>
    </row>
    <row r="16" spans="1:3" ht="12.75">
      <c r="A16" s="380" t="s">
        <v>585</v>
      </c>
      <c r="B16" s="417">
        <v>40000</v>
      </c>
      <c r="C16" s="375"/>
    </row>
    <row r="17" spans="1:4" ht="12.75">
      <c r="A17" s="178" t="s">
        <v>586</v>
      </c>
      <c r="B17" s="381">
        <f>SUM(B7:B16)</f>
        <v>228000</v>
      </c>
      <c r="C17" s="375"/>
      <c r="D17" s="127" t="s">
        <v>293</v>
      </c>
    </row>
    <row r="18" spans="1:3" ht="12.75">
      <c r="A18" s="493" t="s">
        <v>610</v>
      </c>
      <c r="B18" s="493"/>
      <c r="C18" s="375"/>
    </row>
    <row r="19" spans="1:4" ht="12.75">
      <c r="A19" s="196" t="s">
        <v>587</v>
      </c>
      <c r="B19" s="417">
        <v>300000</v>
      </c>
      <c r="C19" s="375"/>
      <c r="D19" s="127" t="s">
        <v>293</v>
      </c>
    </row>
    <row r="20" spans="1:3" ht="12.75">
      <c r="A20" s="196" t="s">
        <v>588</v>
      </c>
      <c r="B20" s="417">
        <v>49000</v>
      </c>
      <c r="C20" s="375"/>
    </row>
    <row r="21" spans="1:3" ht="12.75">
      <c r="A21" s="196" t="s">
        <v>589</v>
      </c>
      <c r="B21" s="417">
        <v>10000</v>
      </c>
      <c r="C21" s="375"/>
    </row>
    <row r="22" spans="1:8" ht="12.75">
      <c r="A22" s="196" t="s">
        <v>590</v>
      </c>
      <c r="B22" s="417">
        <v>36000</v>
      </c>
      <c r="C22" s="136"/>
      <c r="D22" s="129"/>
      <c r="E22" s="129"/>
      <c r="F22" s="129"/>
      <c r="G22" s="129"/>
      <c r="H22" s="129"/>
    </row>
    <row r="23" spans="1:8" ht="12.75">
      <c r="A23" s="196" t="s">
        <v>591</v>
      </c>
      <c r="B23" s="417">
        <v>15000</v>
      </c>
      <c r="C23" s="136"/>
      <c r="D23" s="129"/>
      <c r="E23" s="129"/>
      <c r="F23" s="129"/>
      <c r="G23" s="129"/>
      <c r="H23" s="129"/>
    </row>
    <row r="24" spans="1:8" ht="12.75">
      <c r="A24" s="196" t="s">
        <v>592</v>
      </c>
      <c r="B24" s="417">
        <v>900000</v>
      </c>
      <c r="C24" s="136"/>
      <c r="D24" s="129"/>
      <c r="E24" s="129"/>
      <c r="F24" s="129"/>
      <c r="G24" s="129"/>
      <c r="H24" s="129"/>
    </row>
    <row r="25" spans="1:8" ht="12.75">
      <c r="A25" s="196" t="s">
        <v>593</v>
      </c>
      <c r="B25" s="417">
        <v>6000</v>
      </c>
      <c r="C25" s="136"/>
      <c r="D25" s="129"/>
      <c r="E25" s="129"/>
      <c r="F25" s="129"/>
      <c r="G25" s="129"/>
      <c r="H25" s="129"/>
    </row>
    <row r="26" spans="1:8" ht="12.75">
      <c r="A26" s="196" t="s">
        <v>594</v>
      </c>
      <c r="B26" s="417">
        <v>3000</v>
      </c>
      <c r="C26" s="136" t="s">
        <v>380</v>
      </c>
      <c r="D26" s="129"/>
      <c r="E26" s="129"/>
      <c r="F26" s="129"/>
      <c r="G26" s="129"/>
      <c r="H26" s="129"/>
    </row>
    <row r="27" spans="1:8" ht="12.75">
      <c r="A27" s="196" t="s">
        <v>595</v>
      </c>
      <c r="B27" s="417">
        <v>4500</v>
      </c>
      <c r="C27" s="136"/>
      <c r="D27" s="129"/>
      <c r="E27" s="129"/>
      <c r="F27" s="129"/>
      <c r="G27" s="129"/>
      <c r="H27" s="129"/>
    </row>
    <row r="28" spans="1:8" ht="12.75">
      <c r="A28" s="196" t="s">
        <v>596</v>
      </c>
      <c r="B28" s="417">
        <v>1000</v>
      </c>
      <c r="C28" s="136"/>
      <c r="D28" s="129"/>
      <c r="E28" s="129"/>
      <c r="F28" s="129"/>
      <c r="G28" s="129"/>
      <c r="H28" s="129"/>
    </row>
    <row r="29" spans="1:8" ht="12.75">
      <c r="A29" s="196" t="s">
        <v>597</v>
      </c>
      <c r="B29" s="417">
        <v>10000</v>
      </c>
      <c r="C29" s="136"/>
      <c r="D29" s="129"/>
      <c r="E29" s="129"/>
      <c r="F29" s="129"/>
      <c r="G29" s="129"/>
      <c r="H29" s="129"/>
    </row>
    <row r="30" spans="1:3" ht="12.75">
      <c r="A30" s="196" t="s">
        <v>598</v>
      </c>
      <c r="B30" s="417">
        <v>16000</v>
      </c>
      <c r="C30" s="375"/>
    </row>
    <row r="31" spans="1:3" ht="12.75">
      <c r="A31" s="196" t="s">
        <v>599</v>
      </c>
      <c r="B31" s="417">
        <v>12500</v>
      </c>
      <c r="C31" s="375"/>
    </row>
    <row r="32" spans="1:3" ht="12.75">
      <c r="A32" s="196" t="s">
        <v>600</v>
      </c>
      <c r="B32" s="417">
        <v>40000</v>
      </c>
      <c r="C32" s="375"/>
    </row>
    <row r="33" spans="1:3" ht="12.75">
      <c r="A33" s="196" t="s">
        <v>601</v>
      </c>
      <c r="B33" s="417">
        <v>45000</v>
      </c>
      <c r="C33" s="375"/>
    </row>
    <row r="34" spans="1:3" ht="12.75">
      <c r="A34" s="196" t="s">
        <v>602</v>
      </c>
      <c r="B34" s="417">
        <v>45000</v>
      </c>
      <c r="C34" s="375"/>
    </row>
    <row r="35" spans="1:3" ht="12.75">
      <c r="A35" s="196" t="s">
        <v>603</v>
      </c>
      <c r="B35" s="417">
        <v>15000</v>
      </c>
      <c r="C35" s="375"/>
    </row>
    <row r="36" spans="1:6" ht="12.75">
      <c r="A36" s="196" t="s">
        <v>604</v>
      </c>
      <c r="B36" s="417">
        <v>30000</v>
      </c>
      <c r="C36" s="375"/>
      <c r="F36" s="412"/>
    </row>
    <row r="37" spans="1:3" ht="12.75">
      <c r="A37" s="196" t="s">
        <v>605</v>
      </c>
      <c r="B37" s="417">
        <v>7000</v>
      </c>
      <c r="C37" s="375"/>
    </row>
    <row r="38" spans="1:3" ht="12.75">
      <c r="A38" s="196" t="s">
        <v>606</v>
      </c>
      <c r="B38" s="417">
        <v>30000</v>
      </c>
      <c r="C38" s="375"/>
    </row>
    <row r="39" spans="1:3" ht="12.75">
      <c r="A39" s="196" t="s">
        <v>607</v>
      </c>
      <c r="B39" s="417">
        <v>25000</v>
      </c>
      <c r="C39" s="375"/>
    </row>
    <row r="40" spans="1:3" ht="12.75">
      <c r="A40" s="196" t="s">
        <v>608</v>
      </c>
      <c r="B40" s="417">
        <v>30000</v>
      </c>
      <c r="C40" s="375"/>
    </row>
    <row r="41" spans="1:3" ht="12.75">
      <c r="A41" s="196" t="s">
        <v>609</v>
      </c>
      <c r="B41" s="417">
        <v>55000</v>
      </c>
      <c r="C41" s="375"/>
    </row>
    <row r="42" spans="1:4" ht="12.75">
      <c r="A42" s="196" t="s">
        <v>96</v>
      </c>
      <c r="B42" s="414">
        <f>SUM(B19:B41)</f>
        <v>1685000</v>
      </c>
      <c r="C42" s="375"/>
      <c r="D42" s="127" t="s">
        <v>293</v>
      </c>
    </row>
    <row r="43" spans="1:3" ht="12.75">
      <c r="A43" s="493" t="s">
        <v>631</v>
      </c>
      <c r="B43" s="493"/>
      <c r="C43" s="411"/>
    </row>
    <row r="44" spans="1:3" ht="12.75">
      <c r="A44" s="380" t="s">
        <v>632</v>
      </c>
      <c r="B44" s="380">
        <v>1200000</v>
      </c>
      <c r="C44" s="411"/>
    </row>
    <row r="45" spans="1:3" ht="12.75">
      <c r="A45" s="380" t="s">
        <v>633</v>
      </c>
      <c r="B45" s="380">
        <v>500000</v>
      </c>
      <c r="C45" s="411"/>
    </row>
    <row r="46" spans="1:3" ht="12.75">
      <c r="A46" s="418" t="s">
        <v>634</v>
      </c>
      <c r="B46" s="418"/>
      <c r="C46" s="423"/>
    </row>
    <row r="47" spans="1:3" ht="12.75">
      <c r="A47" s="419" t="s">
        <v>635</v>
      </c>
      <c r="B47" s="419">
        <v>804600</v>
      </c>
      <c r="C47" s="422"/>
    </row>
    <row r="48" spans="1:3" ht="12.75">
      <c r="A48" s="419" t="s">
        <v>636</v>
      </c>
      <c r="B48" s="419">
        <v>337500</v>
      </c>
      <c r="C48" s="411"/>
    </row>
    <row r="49" spans="1:3" ht="12.75">
      <c r="A49" s="419" t="s">
        <v>637</v>
      </c>
      <c r="B49" s="419">
        <v>105000</v>
      </c>
      <c r="C49" s="411"/>
    </row>
    <row r="50" spans="1:3" ht="12.75">
      <c r="A50" s="419" t="s">
        <v>638</v>
      </c>
      <c r="B50" s="419">
        <v>165000</v>
      </c>
      <c r="C50" s="411"/>
    </row>
    <row r="51" spans="1:3" ht="15">
      <c r="A51" s="196" t="s">
        <v>639</v>
      </c>
      <c r="B51" s="420">
        <v>720000</v>
      </c>
      <c r="C51" s="411"/>
    </row>
    <row r="52" spans="1:3" ht="15">
      <c r="A52" s="196" t="s">
        <v>640</v>
      </c>
      <c r="B52" s="420">
        <v>140000</v>
      </c>
      <c r="C52" s="411"/>
    </row>
    <row r="53" spans="1:3" ht="15">
      <c r="A53" s="196" t="s">
        <v>641</v>
      </c>
      <c r="B53" s="421">
        <v>40000</v>
      </c>
      <c r="C53" s="375"/>
    </row>
    <row r="54" spans="1:3" ht="12.75">
      <c r="A54" s="178" t="s">
        <v>96</v>
      </c>
      <c r="B54" s="381">
        <f>SUM(B44:B53)</f>
        <v>4012100</v>
      </c>
      <c r="C54" s="375"/>
    </row>
    <row r="55" spans="1:3" ht="12.75">
      <c r="A55" s="136" t="s">
        <v>642</v>
      </c>
      <c r="B55" s="148"/>
      <c r="C55" s="375"/>
    </row>
    <row r="56" spans="1:3" ht="12.75">
      <c r="A56" s="176" t="s">
        <v>611</v>
      </c>
      <c r="B56" s="136">
        <v>355000</v>
      </c>
      <c r="C56" s="375"/>
    </row>
    <row r="57" spans="1:3" ht="15">
      <c r="A57" s="413" t="s">
        <v>612</v>
      </c>
      <c r="B57" s="413">
        <f>B17+B42+B56+B54</f>
        <v>6280100</v>
      </c>
      <c r="C57" s="406"/>
    </row>
    <row r="58" ht="12.75">
      <c r="A58" s="127" t="s">
        <v>380</v>
      </c>
    </row>
    <row r="59" ht="12.75">
      <c r="A59" s="127" t="s">
        <v>613</v>
      </c>
    </row>
  </sheetData>
  <sheetProtection password="CD4E" sheet="1"/>
  <mergeCells count="5">
    <mergeCell ref="A43:B43"/>
    <mergeCell ref="A1:C1"/>
    <mergeCell ref="A18:B18"/>
    <mergeCell ref="A3:C3"/>
    <mergeCell ref="A4:C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</sheetPr>
  <dimension ref="A1:U10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4" sqref="B14"/>
    </sheetView>
  </sheetViews>
  <sheetFormatPr defaultColWidth="9.00390625" defaultRowHeight="12.75"/>
  <cols>
    <col min="1" max="1" width="24.875" style="0" customWidth="1"/>
    <col min="2" max="2" width="7.875" style="0" customWidth="1"/>
    <col min="3" max="3" width="7.625" style="0" customWidth="1"/>
    <col min="4" max="4" width="8.25390625" style="0" customWidth="1"/>
    <col min="5" max="5" width="13.00390625" style="0" customWidth="1"/>
    <col min="6" max="6" width="8.625" style="0" customWidth="1"/>
    <col min="7" max="7" width="11.25390625" style="0" customWidth="1"/>
    <col min="8" max="8" width="10.75390625" style="0" customWidth="1"/>
    <col min="9" max="9" width="11.875" style="0" customWidth="1"/>
    <col min="14" max="15" width="0" style="0" hidden="1" customWidth="1"/>
    <col min="16" max="16" width="4.75390625" style="0" customWidth="1"/>
    <col min="17" max="17" width="4.625" style="0" customWidth="1"/>
    <col min="18" max="18" width="3.375" style="0" customWidth="1"/>
    <col min="19" max="19" width="5.00390625" style="0" customWidth="1"/>
    <col min="20" max="20" width="7.125" style="0" customWidth="1"/>
    <col min="21" max="21" width="5.25390625" style="0" customWidth="1"/>
    <col min="22" max="22" width="2.75390625" style="0" customWidth="1"/>
    <col min="23" max="23" width="2.625" style="0" customWidth="1"/>
    <col min="24" max="24" width="2.25390625" style="0" customWidth="1"/>
    <col min="25" max="25" width="4.625" style="0" customWidth="1"/>
  </cols>
  <sheetData>
    <row r="1" spans="1:17" ht="56.25" customHeight="1">
      <c r="A1" s="540" t="s">
        <v>629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424"/>
      <c r="O1" s="424"/>
      <c r="P1" s="424"/>
      <c r="Q1" s="424"/>
    </row>
    <row r="2" ht="13.5" thickBot="1"/>
    <row r="3" spans="1:13" ht="25.5" customHeight="1">
      <c r="A3" s="499"/>
      <c r="B3" s="505" t="s">
        <v>10</v>
      </c>
      <c r="C3" s="505"/>
      <c r="D3" s="505"/>
      <c r="E3" s="501" t="s">
        <v>11</v>
      </c>
      <c r="F3" s="466" t="s">
        <v>12</v>
      </c>
      <c r="G3" s="501" t="s">
        <v>13</v>
      </c>
      <c r="H3" s="507" t="s">
        <v>14</v>
      </c>
      <c r="I3" s="494" t="s">
        <v>24</v>
      </c>
      <c r="J3" s="503" t="s">
        <v>15</v>
      </c>
      <c r="K3" s="503"/>
      <c r="L3" s="503"/>
      <c r="M3" s="504"/>
    </row>
    <row r="4" spans="1:13" ht="39.75" customHeight="1">
      <c r="A4" s="500"/>
      <c r="B4" s="13" t="s">
        <v>17</v>
      </c>
      <c r="C4" s="13" t="s">
        <v>18</v>
      </c>
      <c r="D4" s="14" t="s">
        <v>19</v>
      </c>
      <c r="E4" s="502"/>
      <c r="F4" s="506"/>
      <c r="G4" s="502"/>
      <c r="H4" s="508"/>
      <c r="I4" s="495"/>
      <c r="J4" s="1" t="s">
        <v>20</v>
      </c>
      <c r="K4" s="1" t="s">
        <v>21</v>
      </c>
      <c r="L4" s="1" t="s">
        <v>22</v>
      </c>
      <c r="M4" s="16" t="s">
        <v>23</v>
      </c>
    </row>
    <row r="5" spans="1:13" ht="15" customHeight="1" thickBot="1">
      <c r="A5" s="5" t="s">
        <v>25</v>
      </c>
      <c r="B5" s="6">
        <v>23</v>
      </c>
      <c r="C5" s="6">
        <v>23</v>
      </c>
      <c r="D5" s="7">
        <f>ROUND((B5*2+C5)/3,0)</f>
        <v>23</v>
      </c>
      <c r="E5" s="8">
        <v>169</v>
      </c>
      <c r="F5" s="9">
        <f>E5*D5</f>
        <v>3887</v>
      </c>
      <c r="G5" s="10">
        <v>25</v>
      </c>
      <c r="H5" s="337">
        <f>ROUND(F5*G5/1000,1)</f>
        <v>97.2</v>
      </c>
      <c r="I5" s="337"/>
      <c r="J5" s="9">
        <v>1173</v>
      </c>
      <c r="K5" s="9">
        <v>920</v>
      </c>
      <c r="L5" s="9">
        <v>460</v>
      </c>
      <c r="M5" s="17">
        <v>1334</v>
      </c>
    </row>
    <row r="6" ht="15" customHeight="1"/>
    <row r="7" ht="13.5" thickBot="1"/>
    <row r="8" spans="10:13" ht="24.75" customHeight="1">
      <c r="J8" s="496" t="s">
        <v>16</v>
      </c>
      <c r="K8" s="497"/>
      <c r="L8" s="497"/>
      <c r="M8" s="498"/>
    </row>
    <row r="9" spans="10:13" ht="37.5" customHeight="1">
      <c r="J9" s="2" t="s">
        <v>20</v>
      </c>
      <c r="K9" s="3" t="s">
        <v>21</v>
      </c>
      <c r="L9" s="3" t="s">
        <v>22</v>
      </c>
      <c r="M9" s="4" t="s">
        <v>23</v>
      </c>
    </row>
    <row r="10" spans="10:21" ht="13.5" thickBot="1">
      <c r="J10" s="15">
        <v>29.3</v>
      </c>
      <c r="K10" s="11">
        <v>23</v>
      </c>
      <c r="L10" s="11">
        <v>11.5</v>
      </c>
      <c r="M10" s="12">
        <v>33.4</v>
      </c>
      <c r="N10">
        <v>15</v>
      </c>
      <c r="O10">
        <f>SUM(J10:M10)</f>
        <v>97.19999999999999</v>
      </c>
      <c r="P10">
        <v>51</v>
      </c>
      <c r="Q10">
        <v>40</v>
      </c>
      <c r="R10">
        <v>20</v>
      </c>
      <c r="S10">
        <v>58</v>
      </c>
      <c r="T10">
        <f>SUM(J5:M5)</f>
        <v>3887</v>
      </c>
      <c r="U10">
        <f>SUM(P10:S10)</f>
        <v>169</v>
      </c>
    </row>
  </sheetData>
  <sheetProtection password="CD4E" sheet="1"/>
  <mergeCells count="10">
    <mergeCell ref="A1:M1"/>
    <mergeCell ref="I3:I4"/>
    <mergeCell ref="J8:M8"/>
    <mergeCell ref="A3:A4"/>
    <mergeCell ref="G3:G4"/>
    <mergeCell ref="J3:M3"/>
    <mergeCell ref="B3:D3"/>
    <mergeCell ref="E3:E4"/>
    <mergeCell ref="F3:F4"/>
    <mergeCell ref="H3:H4"/>
  </mergeCells>
  <printOptions/>
  <pageMargins left="0.3937007874015748" right="0.3937007874015748" top="1.1811023622047245" bottom="0.5905511811023623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28.75390625" style="18" customWidth="1"/>
    <col min="2" max="2" width="17.00390625" style="18" customWidth="1"/>
    <col min="3" max="3" width="9.125" style="18" customWidth="1"/>
    <col min="4" max="4" width="10.25390625" style="18" customWidth="1"/>
    <col min="5" max="5" width="9.125" style="18" customWidth="1"/>
    <col min="6" max="6" width="12.25390625" style="18" customWidth="1"/>
    <col min="7" max="16384" width="9.125" style="18" customWidth="1"/>
  </cols>
  <sheetData>
    <row r="1" spans="1:6" ht="12.75" customHeight="1">
      <c r="A1" s="490" t="s">
        <v>26</v>
      </c>
      <c r="B1" s="490"/>
      <c r="C1" s="490"/>
      <c r="D1" s="490"/>
      <c r="E1" s="490"/>
      <c r="F1" s="490"/>
    </row>
    <row r="2" spans="1:6" ht="35.25" customHeight="1">
      <c r="A2" s="491" t="s">
        <v>279</v>
      </c>
      <c r="B2" s="491"/>
      <c r="C2" s="491"/>
      <c r="D2" s="491"/>
      <c r="E2" s="491"/>
      <c r="F2" s="491"/>
    </row>
    <row r="3" spans="1:6" ht="15.75" customHeight="1">
      <c r="A3" s="492" t="s">
        <v>27</v>
      </c>
      <c r="B3" s="492"/>
      <c r="C3" s="492"/>
      <c r="D3" s="492"/>
      <c r="E3" s="492"/>
      <c r="F3" s="492"/>
    </row>
    <row r="4" spans="1:3" ht="24" customHeight="1">
      <c r="A4" s="18" t="s">
        <v>28</v>
      </c>
      <c r="C4" s="18">
        <v>3612</v>
      </c>
    </row>
    <row r="5" ht="11.25" customHeight="1"/>
    <row r="6" spans="1:6" s="20" customFormat="1" ht="45.75" customHeight="1">
      <c r="A6" s="19" t="s">
        <v>29</v>
      </c>
      <c r="B6" s="19" t="s">
        <v>30</v>
      </c>
      <c r="C6" s="19" t="s">
        <v>31</v>
      </c>
      <c r="D6" s="19" t="s">
        <v>32</v>
      </c>
      <c r="E6" s="19" t="s">
        <v>33</v>
      </c>
      <c r="F6" s="19" t="s">
        <v>34</v>
      </c>
    </row>
    <row r="7" spans="1:6" ht="14.25" customHeight="1">
      <c r="A7" s="21" t="s">
        <v>35</v>
      </c>
      <c r="B7" s="22">
        <f>B8+B9</f>
        <v>39.6</v>
      </c>
      <c r="C7" s="22">
        <f>C8+C9</f>
        <v>25</v>
      </c>
      <c r="D7" s="23"/>
      <c r="E7" s="24"/>
      <c r="F7" s="23"/>
    </row>
    <row r="8" spans="1:6" ht="14.25" customHeight="1">
      <c r="A8" s="21" t="s">
        <v>36</v>
      </c>
      <c r="B8" s="22">
        <v>25.6</v>
      </c>
      <c r="C8" s="22">
        <v>15</v>
      </c>
      <c r="D8" s="23">
        <f>C8*C4/1000</f>
        <v>54.18</v>
      </c>
      <c r="E8" s="24">
        <v>136.4</v>
      </c>
      <c r="F8" s="23">
        <f>D8*E8</f>
        <v>7390.152</v>
      </c>
    </row>
    <row r="9" spans="1:6" ht="12.75" customHeight="1">
      <c r="A9" s="21" t="s">
        <v>37</v>
      </c>
      <c r="B9" s="22">
        <v>14</v>
      </c>
      <c r="C9" s="22">
        <v>10</v>
      </c>
      <c r="D9" s="23">
        <f>C9*C4/1000</f>
        <v>36.12</v>
      </c>
      <c r="E9" s="24">
        <v>72.62</v>
      </c>
      <c r="F9" s="23">
        <f aca="true" t="shared" si="0" ref="F9:F20">D9*E9</f>
        <v>2623.0344</v>
      </c>
    </row>
    <row r="10" spans="1:6" ht="14.25" customHeight="1">
      <c r="A10" s="21" t="s">
        <v>38</v>
      </c>
      <c r="B10" s="22">
        <v>26.5</v>
      </c>
      <c r="C10" s="22">
        <v>12</v>
      </c>
      <c r="D10" s="23">
        <f>C4*C10/1000</f>
        <v>43.344</v>
      </c>
      <c r="E10" s="24">
        <v>60.7</v>
      </c>
      <c r="F10" s="23">
        <f t="shared" si="0"/>
        <v>2630.9808000000003</v>
      </c>
    </row>
    <row r="11" spans="1:6" ht="12.75" customHeight="1">
      <c r="A11" s="21" t="s">
        <v>39</v>
      </c>
      <c r="B11" s="22">
        <v>8.2</v>
      </c>
      <c r="C11" s="22">
        <v>5</v>
      </c>
      <c r="D11" s="23">
        <f>C4*C11/1000</f>
        <v>18.06</v>
      </c>
      <c r="E11" s="24">
        <v>116.4</v>
      </c>
      <c r="F11" s="23">
        <f t="shared" si="0"/>
        <v>2102.1839999999997</v>
      </c>
    </row>
    <row r="12" spans="1:6" ht="14.25" customHeight="1">
      <c r="A12" s="21" t="s">
        <v>40</v>
      </c>
      <c r="B12" s="22">
        <v>3</v>
      </c>
      <c r="C12" s="22">
        <v>3</v>
      </c>
      <c r="D12" s="23">
        <f>C4*C12/1000</f>
        <v>10.836</v>
      </c>
      <c r="E12" s="24">
        <v>32.4</v>
      </c>
      <c r="F12" s="23">
        <f t="shared" si="0"/>
        <v>351.08639999999997</v>
      </c>
    </row>
    <row r="13" spans="1:6" ht="24" customHeight="1">
      <c r="A13" s="21" t="s">
        <v>41</v>
      </c>
      <c r="B13" s="22">
        <v>2.4</v>
      </c>
      <c r="C13" s="22">
        <v>1.5</v>
      </c>
      <c r="D13" s="23">
        <f>C4*C13/1000</f>
        <v>5.418</v>
      </c>
      <c r="E13" s="24">
        <v>96</v>
      </c>
      <c r="F13" s="23">
        <f t="shared" si="0"/>
        <v>520.128</v>
      </c>
    </row>
    <row r="14" spans="1:6" ht="14.25" customHeight="1">
      <c r="A14" s="21" t="s">
        <v>42</v>
      </c>
      <c r="B14" s="22">
        <v>107.1</v>
      </c>
      <c r="C14" s="22">
        <v>80</v>
      </c>
      <c r="D14" s="23">
        <f>C4*C14/1000</f>
        <v>288.96</v>
      </c>
      <c r="E14" s="24">
        <v>21.2</v>
      </c>
      <c r="F14" s="23">
        <f t="shared" si="0"/>
        <v>6125.951999999999</v>
      </c>
    </row>
    <row r="15" spans="1:6" ht="14.25" customHeight="1">
      <c r="A15" s="21" t="s">
        <v>43</v>
      </c>
      <c r="B15" s="22">
        <v>13.2</v>
      </c>
      <c r="C15" s="22">
        <v>8</v>
      </c>
      <c r="D15" s="23">
        <f>C4*C15/1000</f>
        <v>28.896</v>
      </c>
      <c r="E15" s="24">
        <v>28</v>
      </c>
      <c r="F15" s="23">
        <f t="shared" si="0"/>
        <v>809.088</v>
      </c>
    </row>
    <row r="16" spans="1:6" ht="14.25" customHeight="1">
      <c r="A16" s="21" t="s">
        <v>44</v>
      </c>
      <c r="B16" s="22">
        <v>25</v>
      </c>
      <c r="C16" s="22">
        <v>8</v>
      </c>
      <c r="D16" s="23">
        <f>C4*C16/1000</f>
        <v>28.896</v>
      </c>
      <c r="E16" s="24">
        <v>60</v>
      </c>
      <c r="F16" s="23">
        <f t="shared" si="0"/>
        <v>1733.76</v>
      </c>
    </row>
    <row r="17" spans="1:6" ht="13.5" customHeight="1">
      <c r="A17" s="21" t="s">
        <v>45</v>
      </c>
      <c r="B17" s="22">
        <v>0.1</v>
      </c>
      <c r="C17" s="22">
        <v>0.1</v>
      </c>
      <c r="D17" s="23">
        <f>C4*C17</f>
        <v>361.20000000000005</v>
      </c>
      <c r="E17" s="24">
        <v>1.96</v>
      </c>
      <c r="F17" s="23">
        <f t="shared" si="0"/>
        <v>707.9520000000001</v>
      </c>
    </row>
    <row r="18" spans="1:6" ht="12.75" customHeight="1">
      <c r="A18" s="21" t="s">
        <v>46</v>
      </c>
      <c r="B18" s="22">
        <v>11.6</v>
      </c>
      <c r="C18" s="22">
        <v>10</v>
      </c>
      <c r="D18" s="23">
        <f>C4*C18/1000</f>
        <v>36.12</v>
      </c>
      <c r="E18" s="24">
        <v>20.2</v>
      </c>
      <c r="F18" s="23">
        <f t="shared" si="0"/>
        <v>729.6239999999999</v>
      </c>
    </row>
    <row r="19" spans="1:6" ht="13.5" customHeight="1">
      <c r="A19" s="21" t="s">
        <v>47</v>
      </c>
      <c r="B19" s="25">
        <v>2.9</v>
      </c>
      <c r="C19" s="25">
        <v>2</v>
      </c>
      <c r="D19" s="23">
        <f>C4*C19/1000</f>
        <v>7.224</v>
      </c>
      <c r="E19" s="24">
        <v>32</v>
      </c>
      <c r="F19" s="23">
        <f t="shared" si="0"/>
        <v>231.168</v>
      </c>
    </row>
    <row r="20" spans="1:6" ht="12.75" customHeight="1">
      <c r="A20" s="21" t="s">
        <v>48</v>
      </c>
      <c r="B20" s="22">
        <v>14</v>
      </c>
      <c r="C20" s="22">
        <v>6</v>
      </c>
      <c r="D20" s="23">
        <f>C20*C4/1000</f>
        <v>21.672</v>
      </c>
      <c r="E20" s="24">
        <v>13.5</v>
      </c>
      <c r="F20" s="23">
        <f t="shared" si="0"/>
        <v>292.572</v>
      </c>
    </row>
    <row r="21" spans="1:6" ht="26.25" customHeight="1">
      <c r="A21" s="21" t="s">
        <v>49</v>
      </c>
      <c r="B21" s="23">
        <f>B22+B23+B24</f>
        <v>48.4</v>
      </c>
      <c r="C21" s="23">
        <f>C22+C23+C24</f>
        <v>42</v>
      </c>
      <c r="D21" s="23"/>
      <c r="E21" s="24"/>
      <c r="F21" s="23"/>
    </row>
    <row r="22" spans="1:6" ht="15.75" customHeight="1">
      <c r="A22" s="21" t="s">
        <v>50</v>
      </c>
      <c r="B22" s="23">
        <v>16</v>
      </c>
      <c r="C22" s="23">
        <v>15</v>
      </c>
      <c r="D22" s="23">
        <f>C22*C4/1000</f>
        <v>54.18</v>
      </c>
      <c r="E22" s="24">
        <v>20.34</v>
      </c>
      <c r="F22" s="23">
        <f aca="true" t="shared" si="1" ref="F22:F34">D22*E22</f>
        <v>1102.0212</v>
      </c>
    </row>
    <row r="23" spans="1:6" ht="13.5" customHeight="1">
      <c r="A23" s="21" t="s">
        <v>51</v>
      </c>
      <c r="B23" s="23">
        <v>18</v>
      </c>
      <c r="C23" s="23">
        <v>17</v>
      </c>
      <c r="D23" s="23">
        <f>C23*C4/1000</f>
        <v>61.404</v>
      </c>
      <c r="E23" s="24">
        <v>34.05</v>
      </c>
      <c r="F23" s="23">
        <f t="shared" si="1"/>
        <v>2090.8062</v>
      </c>
    </row>
    <row r="24" spans="1:6" ht="14.25" customHeight="1">
      <c r="A24" s="21" t="s">
        <v>52</v>
      </c>
      <c r="B24" s="23">
        <v>14.4</v>
      </c>
      <c r="C24" s="23">
        <v>10</v>
      </c>
      <c r="D24" s="23">
        <f>C24*C4/1000</f>
        <v>36.12</v>
      </c>
      <c r="E24" s="24">
        <v>71.27</v>
      </c>
      <c r="F24" s="23">
        <f t="shared" si="1"/>
        <v>2574.2724</v>
      </c>
    </row>
    <row r="25" spans="1:6" ht="13.5" customHeight="1">
      <c r="A25" s="21" t="s">
        <v>53</v>
      </c>
      <c r="B25" s="22">
        <v>12.6</v>
      </c>
      <c r="C25" s="22">
        <v>8</v>
      </c>
      <c r="D25" s="23">
        <f>C4*C25/1000</f>
        <v>28.896</v>
      </c>
      <c r="E25" s="24">
        <v>17.34</v>
      </c>
      <c r="F25" s="23">
        <f t="shared" si="1"/>
        <v>501.05664</v>
      </c>
    </row>
    <row r="26" spans="1:6" ht="13.5" customHeight="1">
      <c r="A26" s="21" t="s">
        <v>54</v>
      </c>
      <c r="B26" s="22">
        <v>5.3</v>
      </c>
      <c r="C26" s="22">
        <v>4</v>
      </c>
      <c r="D26" s="23">
        <f>C26*C4/1000</f>
        <v>14.448</v>
      </c>
      <c r="E26" s="24">
        <v>17.34</v>
      </c>
      <c r="F26" s="23">
        <f t="shared" si="1"/>
        <v>250.52832</v>
      </c>
    </row>
    <row r="27" spans="1:6" ht="14.25" customHeight="1">
      <c r="A27" s="21" t="s">
        <v>55</v>
      </c>
      <c r="B27" s="22">
        <v>28.3</v>
      </c>
      <c r="C27" s="22">
        <v>10</v>
      </c>
      <c r="D27" s="23">
        <f>C4*C27/1000</f>
        <v>36.12</v>
      </c>
      <c r="E27" s="24">
        <v>19</v>
      </c>
      <c r="F27" s="23">
        <f t="shared" si="1"/>
        <v>686.28</v>
      </c>
    </row>
    <row r="28" spans="1:6" ht="13.5" customHeight="1">
      <c r="A28" s="26" t="s">
        <v>56</v>
      </c>
      <c r="B28" s="27">
        <v>97.4</v>
      </c>
      <c r="C28" s="27">
        <v>40</v>
      </c>
      <c r="D28" s="27">
        <f>C28*C4/1000</f>
        <v>144.48</v>
      </c>
      <c r="E28" s="28">
        <v>36.96</v>
      </c>
      <c r="F28" s="23">
        <f t="shared" si="1"/>
        <v>5339.980799999999</v>
      </c>
    </row>
    <row r="29" spans="1:6" ht="15.75" customHeight="1">
      <c r="A29" s="21" t="s">
        <v>57</v>
      </c>
      <c r="B29" s="21">
        <v>1</v>
      </c>
      <c r="C29" s="22">
        <v>1</v>
      </c>
      <c r="D29" s="23">
        <f>C29*C4/1000</f>
        <v>3.612</v>
      </c>
      <c r="E29" s="24">
        <v>6</v>
      </c>
      <c r="F29" s="23">
        <f t="shared" si="1"/>
        <v>21.672</v>
      </c>
    </row>
    <row r="30" spans="1:6" ht="13.5" customHeight="1">
      <c r="A30" s="21" t="s">
        <v>58</v>
      </c>
      <c r="B30" s="21">
        <v>1</v>
      </c>
      <c r="C30" s="22">
        <v>1</v>
      </c>
      <c r="D30" s="23">
        <f>C30*C4/1000</f>
        <v>3.612</v>
      </c>
      <c r="E30" s="24">
        <v>6</v>
      </c>
      <c r="F30" s="23">
        <f t="shared" si="1"/>
        <v>21.672</v>
      </c>
    </row>
    <row r="31" spans="1:6" ht="15.75" customHeight="1">
      <c r="A31" s="21" t="s">
        <v>59</v>
      </c>
      <c r="B31" s="22">
        <v>1</v>
      </c>
      <c r="C31" s="22">
        <v>1</v>
      </c>
      <c r="D31" s="22">
        <f>C31*C4/1000</f>
        <v>3.612</v>
      </c>
      <c r="E31" s="24">
        <v>153.5</v>
      </c>
      <c r="F31" s="23">
        <f t="shared" si="1"/>
        <v>554.442</v>
      </c>
    </row>
    <row r="32" spans="1:6" ht="27.75" customHeight="1">
      <c r="A32" s="21" t="s">
        <v>60</v>
      </c>
      <c r="B32" s="22">
        <v>12.8</v>
      </c>
      <c r="C32" s="22">
        <v>6</v>
      </c>
      <c r="D32" s="22">
        <f>C32*C4/1000</f>
        <v>21.672</v>
      </c>
      <c r="E32" s="24">
        <v>119.1</v>
      </c>
      <c r="F32" s="23">
        <f t="shared" si="1"/>
        <v>2581.1352</v>
      </c>
    </row>
    <row r="33" spans="1:6" ht="13.5" customHeight="1">
      <c r="A33" s="21" t="s">
        <v>61</v>
      </c>
      <c r="B33" s="22"/>
      <c r="C33" s="22">
        <v>100</v>
      </c>
      <c r="D33" s="22">
        <f>C33*C4/1000</f>
        <v>361.2</v>
      </c>
      <c r="E33" s="24">
        <v>33.46</v>
      </c>
      <c r="F33" s="23">
        <f t="shared" si="1"/>
        <v>12085.752</v>
      </c>
    </row>
    <row r="34" spans="1:6" ht="16.5" customHeight="1">
      <c r="A34" s="21" t="s">
        <v>62</v>
      </c>
      <c r="B34" s="22"/>
      <c r="C34" s="22">
        <v>0.2</v>
      </c>
      <c r="D34" s="22">
        <f>C4*C34/1000</f>
        <v>0.7224</v>
      </c>
      <c r="E34" s="24">
        <v>166</v>
      </c>
      <c r="F34" s="23">
        <f t="shared" si="1"/>
        <v>119.9184</v>
      </c>
    </row>
    <row r="35" ht="17.25" customHeight="1">
      <c r="F35" s="29">
        <f>SUM(F8:F34)</f>
        <v>54177.218759999996</v>
      </c>
    </row>
    <row r="36" ht="17.25" customHeight="1">
      <c r="F36" s="30"/>
    </row>
    <row r="37" spans="1:6" ht="24" customHeight="1">
      <c r="A37" s="21" t="s">
        <v>63</v>
      </c>
      <c r="B37" s="31"/>
      <c r="C37" s="31"/>
      <c r="D37" s="31"/>
      <c r="E37" s="31"/>
      <c r="F37" s="32">
        <f>F35/C4</f>
        <v>14.999229999999999</v>
      </c>
    </row>
    <row r="39" ht="15" customHeight="1"/>
  </sheetData>
  <sheetProtection password="CD4E" sheet="1"/>
  <mergeCells count="3">
    <mergeCell ref="A1:F1"/>
    <mergeCell ref="A2:F2"/>
    <mergeCell ref="A3:F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</sheetPr>
  <dimension ref="A1:I43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47.125" style="127" customWidth="1"/>
    <col min="2" max="2" width="14.625" style="127" customWidth="1"/>
    <col min="3" max="3" width="13.125" style="127" customWidth="1"/>
    <col min="4" max="4" width="14.125" style="127" customWidth="1"/>
    <col min="5" max="5" width="12.75390625" style="127" customWidth="1"/>
    <col min="6" max="6" width="13.875" style="127" customWidth="1"/>
    <col min="7" max="7" width="10.375" style="127" customWidth="1"/>
    <col min="8" max="8" width="11.375" style="127" customWidth="1"/>
    <col min="9" max="9" width="9.125" style="127" customWidth="1"/>
    <col min="10" max="13" width="9.125" style="129" customWidth="1"/>
  </cols>
  <sheetData>
    <row r="1" spans="1:6" ht="15.75">
      <c r="A1" s="455" t="s">
        <v>395</v>
      </c>
      <c r="B1" s="455"/>
      <c r="C1" s="455"/>
      <c r="D1" s="194"/>
      <c r="E1" s="194"/>
      <c r="F1" s="194"/>
    </row>
    <row r="2" spans="1:8" ht="15.75">
      <c r="A2" s="455" t="s">
        <v>202</v>
      </c>
      <c r="B2" s="455"/>
      <c r="C2" s="455"/>
      <c r="D2" s="194"/>
      <c r="E2" s="194"/>
      <c r="F2" s="194"/>
      <c r="G2" s="194"/>
      <c r="H2" s="194"/>
    </row>
    <row r="3" spans="1:8" ht="15.75">
      <c r="A3" s="459" t="s">
        <v>175</v>
      </c>
      <c r="B3" s="459"/>
      <c r="C3" s="459"/>
      <c r="D3" s="379"/>
      <c r="E3" s="379"/>
      <c r="F3" s="379"/>
      <c r="G3" s="194"/>
      <c r="H3" s="194"/>
    </row>
    <row r="4" spans="1:8" ht="15.75">
      <c r="A4" s="455" t="s">
        <v>111</v>
      </c>
      <c r="B4" s="455"/>
      <c r="C4" s="455"/>
      <c r="D4" s="194"/>
      <c r="E4" s="194"/>
      <c r="F4" s="194"/>
      <c r="G4" s="194"/>
      <c r="H4" s="194"/>
    </row>
    <row r="5" spans="1:8" ht="12.75">
      <c r="A5" s="129"/>
      <c r="B5" s="129"/>
      <c r="C5" s="129"/>
      <c r="D5" s="129"/>
      <c r="E5" s="129"/>
      <c r="F5" s="129"/>
      <c r="G5" s="129"/>
      <c r="H5" s="129"/>
    </row>
    <row r="6" spans="1:3" ht="12.75">
      <c r="A6" s="375"/>
      <c r="B6" s="195" t="s">
        <v>155</v>
      </c>
      <c r="C6" s="195" t="s">
        <v>65</v>
      </c>
    </row>
    <row r="7" spans="1:3" ht="15.75">
      <c r="A7" s="376" t="s">
        <v>451</v>
      </c>
      <c r="B7" s="193">
        <v>180</v>
      </c>
      <c r="C7" s="375"/>
    </row>
    <row r="8" spans="1:3" ht="15.75">
      <c r="A8" s="376" t="s">
        <v>452</v>
      </c>
      <c r="B8" s="193">
        <v>180</v>
      </c>
      <c r="C8" s="375"/>
    </row>
    <row r="9" spans="1:3" ht="15.75">
      <c r="A9" s="376" t="s">
        <v>453</v>
      </c>
      <c r="B9" s="193">
        <v>180</v>
      </c>
      <c r="C9" s="375"/>
    </row>
    <row r="10" spans="1:3" ht="15.75">
      <c r="A10" s="376" t="s">
        <v>454</v>
      </c>
      <c r="B10" s="193">
        <v>180</v>
      </c>
      <c r="C10" s="375"/>
    </row>
    <row r="11" spans="1:3" ht="15.75">
      <c r="A11" s="376" t="s">
        <v>455</v>
      </c>
      <c r="B11" s="193">
        <v>180</v>
      </c>
      <c r="C11" s="375"/>
    </row>
    <row r="12" spans="1:3" ht="15.75">
      <c r="A12" s="376" t="s">
        <v>456</v>
      </c>
      <c r="B12" s="193">
        <v>120</v>
      </c>
      <c r="C12" s="375"/>
    </row>
    <row r="13" spans="1:3" ht="15.75">
      <c r="A13" s="376" t="s">
        <v>457</v>
      </c>
      <c r="B13" s="193">
        <v>240</v>
      </c>
      <c r="C13" s="375"/>
    </row>
    <row r="14" spans="1:3" ht="15.75">
      <c r="A14" s="376" t="s">
        <v>458</v>
      </c>
      <c r="B14" s="193">
        <v>300</v>
      </c>
      <c r="C14" s="375"/>
    </row>
    <row r="15" spans="1:3" ht="15.75">
      <c r="A15" s="376" t="s">
        <v>459</v>
      </c>
      <c r="B15" s="193">
        <v>400</v>
      </c>
      <c r="C15" s="375"/>
    </row>
    <row r="16" spans="1:3" ht="15.75">
      <c r="A16" s="376" t="s">
        <v>460</v>
      </c>
      <c r="B16" s="193">
        <v>150</v>
      </c>
      <c r="C16" s="375"/>
    </row>
    <row r="17" spans="1:3" ht="15.75">
      <c r="A17" s="376" t="s">
        <v>461</v>
      </c>
      <c r="B17" s="193">
        <v>160</v>
      </c>
      <c r="C17" s="375"/>
    </row>
    <row r="18" spans="1:3" ht="15.75">
      <c r="A18" s="376" t="s">
        <v>462</v>
      </c>
      <c r="B18" s="193">
        <v>60</v>
      </c>
      <c r="C18" s="375"/>
    </row>
    <row r="19" spans="1:3" ht="15.75">
      <c r="A19" s="376" t="s">
        <v>463</v>
      </c>
      <c r="B19" s="193">
        <v>300</v>
      </c>
      <c r="C19" s="375"/>
    </row>
    <row r="20" spans="1:3" ht="15.75">
      <c r="A20" s="376" t="s">
        <v>464</v>
      </c>
      <c r="B20" s="193">
        <v>50</v>
      </c>
      <c r="C20" s="375"/>
    </row>
    <row r="21" spans="1:3" ht="15.75">
      <c r="A21" s="376" t="s">
        <v>465</v>
      </c>
      <c r="B21" s="193">
        <v>210</v>
      </c>
      <c r="C21" s="375"/>
    </row>
    <row r="22" spans="1:3" ht="15.75">
      <c r="A22" s="376" t="s">
        <v>466</v>
      </c>
      <c r="B22" s="193">
        <v>400</v>
      </c>
      <c r="C22" s="375"/>
    </row>
    <row r="23" spans="1:3" ht="15.75">
      <c r="A23" s="376" t="s">
        <v>467</v>
      </c>
      <c r="B23" s="193">
        <v>800</v>
      </c>
      <c r="C23" s="375"/>
    </row>
    <row r="24" spans="1:3" ht="15.75">
      <c r="A24" s="376" t="s">
        <v>468</v>
      </c>
      <c r="B24" s="193">
        <v>500</v>
      </c>
      <c r="C24" s="375"/>
    </row>
    <row r="25" spans="1:9" ht="15.75">
      <c r="A25" s="376" t="s">
        <v>469</v>
      </c>
      <c r="B25" s="193">
        <v>650</v>
      </c>
      <c r="C25" s="136"/>
      <c r="D25" s="129"/>
      <c r="E25" s="129"/>
      <c r="F25" s="129"/>
      <c r="G25" s="129"/>
      <c r="H25" s="129"/>
      <c r="I25" s="129"/>
    </row>
    <row r="26" spans="1:9" ht="15.75">
      <c r="A26" s="376" t="s">
        <v>470</v>
      </c>
      <c r="B26" s="193">
        <v>360</v>
      </c>
      <c r="C26" s="136"/>
      <c r="D26" s="129"/>
      <c r="E26" s="129"/>
      <c r="F26" s="129"/>
      <c r="G26" s="129"/>
      <c r="H26" s="129"/>
      <c r="I26" s="129"/>
    </row>
    <row r="27" spans="1:9" ht="15.75">
      <c r="A27" s="376" t="s">
        <v>471</v>
      </c>
      <c r="B27" s="193">
        <v>650</v>
      </c>
      <c r="C27" s="136"/>
      <c r="D27" s="129"/>
      <c r="E27" s="129"/>
      <c r="F27" s="129"/>
      <c r="G27" s="129"/>
      <c r="H27" s="129"/>
      <c r="I27" s="129"/>
    </row>
    <row r="28" spans="1:9" ht="15.75">
      <c r="A28" s="376" t="s">
        <v>472</v>
      </c>
      <c r="B28" s="193">
        <v>1600</v>
      </c>
      <c r="C28" s="136"/>
      <c r="D28" s="129"/>
      <c r="E28" s="129"/>
      <c r="F28" s="129"/>
      <c r="G28" s="129"/>
      <c r="H28" s="129"/>
      <c r="I28" s="129"/>
    </row>
    <row r="29" spans="1:9" ht="15.75">
      <c r="A29" s="377" t="s">
        <v>203</v>
      </c>
      <c r="B29" s="378">
        <f>SUM(B7:B28)</f>
        <v>7850</v>
      </c>
      <c r="C29" s="136"/>
      <c r="D29" s="129"/>
      <c r="E29" s="129"/>
      <c r="F29" s="129"/>
      <c r="G29" s="129"/>
      <c r="H29" s="129"/>
      <c r="I29" s="129"/>
    </row>
    <row r="30" spans="1:9" ht="12.75">
      <c r="A30" s="129"/>
      <c r="B30" s="129"/>
      <c r="C30" s="129"/>
      <c r="D30" s="129"/>
      <c r="E30" s="129"/>
      <c r="F30" s="129"/>
      <c r="G30" s="129"/>
      <c r="H30" s="129"/>
      <c r="I30" s="129"/>
    </row>
    <row r="31" spans="1:9" ht="12.75">
      <c r="A31" s="129"/>
      <c r="B31" s="129"/>
      <c r="C31" s="129"/>
      <c r="D31" s="129"/>
      <c r="E31" s="129"/>
      <c r="F31" s="129"/>
      <c r="G31" s="129"/>
      <c r="H31" s="129"/>
      <c r="I31" s="129"/>
    </row>
    <row r="32" spans="1:9" ht="12.75">
      <c r="A32" s="129"/>
      <c r="B32" s="129"/>
      <c r="C32" s="129"/>
      <c r="D32" s="129"/>
      <c r="E32" s="129"/>
      <c r="F32" s="129"/>
      <c r="G32" s="129"/>
      <c r="H32" s="129"/>
      <c r="I32" s="129"/>
    </row>
    <row r="33" spans="1:9" ht="12.75">
      <c r="A33" s="129"/>
      <c r="B33" s="129"/>
      <c r="C33" s="129"/>
      <c r="D33" s="129"/>
      <c r="E33" s="129"/>
      <c r="F33" s="129"/>
      <c r="G33" s="129"/>
      <c r="H33" s="129"/>
      <c r="I33" s="129"/>
    </row>
    <row r="34" spans="1:9" ht="12.75">
      <c r="A34" s="129"/>
      <c r="B34" s="129"/>
      <c r="C34" s="129"/>
      <c r="D34" s="129"/>
      <c r="E34" s="129"/>
      <c r="F34" s="129"/>
      <c r="G34" s="129"/>
      <c r="H34" s="129"/>
      <c r="I34" s="129"/>
    </row>
    <row r="35" spans="1:9" ht="12.75">
      <c r="A35" s="129"/>
      <c r="B35" s="129"/>
      <c r="C35" s="129"/>
      <c r="D35" s="129"/>
      <c r="E35" s="129"/>
      <c r="F35" s="129"/>
      <c r="G35" s="129"/>
      <c r="H35" s="129"/>
      <c r="I35" s="129"/>
    </row>
    <row r="36" spans="1:9" ht="12.75">
      <c r="A36" s="129"/>
      <c r="B36" s="129"/>
      <c r="C36" s="129"/>
      <c r="D36" s="129"/>
      <c r="E36" s="129"/>
      <c r="F36" s="129"/>
      <c r="G36" s="129"/>
      <c r="H36" s="129"/>
      <c r="I36" s="129"/>
    </row>
    <row r="37" spans="1:9" ht="12.75">
      <c r="A37" s="129"/>
      <c r="B37" s="129"/>
      <c r="C37" s="129"/>
      <c r="D37" s="129"/>
      <c r="E37" s="129"/>
      <c r="F37" s="129"/>
      <c r="G37" s="129"/>
      <c r="H37" s="129"/>
      <c r="I37" s="129"/>
    </row>
    <row r="38" spans="1:9" ht="12.75">
      <c r="A38" s="129"/>
      <c r="B38" s="129"/>
      <c r="C38" s="129"/>
      <c r="D38" s="129"/>
      <c r="E38" s="129"/>
      <c r="F38" s="129"/>
      <c r="G38" s="129"/>
      <c r="H38" s="129"/>
      <c r="I38" s="129"/>
    </row>
    <row r="39" spans="1:9" ht="12.75">
      <c r="A39" s="129"/>
      <c r="B39" s="129"/>
      <c r="C39" s="129"/>
      <c r="D39" s="129"/>
      <c r="E39" s="129"/>
      <c r="F39" s="129"/>
      <c r="G39" s="129"/>
      <c r="H39" s="129"/>
      <c r="I39" s="129"/>
    </row>
    <row r="40" spans="1:9" ht="12.75">
      <c r="A40" s="129"/>
      <c r="B40" s="129"/>
      <c r="C40" s="129"/>
      <c r="D40" s="129"/>
      <c r="E40" s="129"/>
      <c r="F40" s="129"/>
      <c r="G40" s="129"/>
      <c r="H40" s="129"/>
      <c r="I40" s="129"/>
    </row>
    <row r="41" spans="1:9" ht="12.75">
      <c r="A41" s="129"/>
      <c r="B41" s="129"/>
      <c r="C41" s="129"/>
      <c r="D41" s="129"/>
      <c r="E41" s="129"/>
      <c r="F41" s="129"/>
      <c r="G41" s="129"/>
      <c r="H41" s="129"/>
      <c r="I41" s="129"/>
    </row>
    <row r="42" spans="1:9" ht="12.75">
      <c r="A42" s="129"/>
      <c r="B42" s="129"/>
      <c r="C42" s="129"/>
      <c r="D42" s="129"/>
      <c r="E42" s="129"/>
      <c r="F42" s="129"/>
      <c r="G42" s="129"/>
      <c r="H42" s="129"/>
      <c r="I42" s="129"/>
    </row>
    <row r="43" spans="1:9" ht="12.75">
      <c r="A43" s="129"/>
      <c r="B43" s="129"/>
      <c r="C43" s="129"/>
      <c r="D43" s="129"/>
      <c r="E43" s="129"/>
      <c r="F43" s="129"/>
      <c r="G43" s="129"/>
      <c r="H43" s="129"/>
      <c r="I43" s="129"/>
    </row>
  </sheetData>
  <sheetProtection password="CD4E" sheet="1"/>
  <mergeCells count="4"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HK119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47.875" style="129" customWidth="1"/>
    <col min="2" max="2" width="14.875" style="129" customWidth="1"/>
    <col min="3" max="3" width="14.375" style="129" customWidth="1"/>
    <col min="4" max="4" width="9.125" style="129" customWidth="1"/>
    <col min="18" max="219" width="9.125" style="129" customWidth="1"/>
  </cols>
  <sheetData>
    <row r="1" spans="1:3" ht="15.75">
      <c r="A1" s="455" t="s">
        <v>400</v>
      </c>
      <c r="B1" s="455"/>
      <c r="C1" s="455"/>
    </row>
    <row r="2" spans="1:3" ht="15.75">
      <c r="A2" s="459"/>
      <c r="B2" s="459"/>
      <c r="C2" s="459"/>
    </row>
    <row r="3" spans="1:219" ht="15.75">
      <c r="A3" s="452" t="s">
        <v>204</v>
      </c>
      <c r="B3" s="452"/>
      <c r="C3" s="452"/>
      <c r="D3" s="154"/>
      <c r="HC3"/>
      <c r="HD3"/>
      <c r="HE3"/>
      <c r="HF3"/>
      <c r="HG3"/>
      <c r="HH3"/>
      <c r="HI3"/>
      <c r="HJ3"/>
      <c r="HK3"/>
    </row>
    <row r="4" spans="1:219" ht="15.75">
      <c r="A4" s="452" t="s">
        <v>112</v>
      </c>
      <c r="B4" s="452"/>
      <c r="C4" s="452"/>
      <c r="D4" s="154"/>
      <c r="HC4"/>
      <c r="HD4"/>
      <c r="HE4"/>
      <c r="HF4"/>
      <c r="HG4"/>
      <c r="HH4"/>
      <c r="HI4"/>
      <c r="HJ4"/>
      <c r="HK4"/>
    </row>
    <row r="5" spans="1:219" ht="15.75" customHeight="1">
      <c r="A5" s="196"/>
      <c r="B5" s="197" t="s">
        <v>155</v>
      </c>
      <c r="C5" s="382" t="s">
        <v>65</v>
      </c>
      <c r="HC5"/>
      <c r="HD5"/>
      <c r="HE5"/>
      <c r="HF5"/>
      <c r="HG5"/>
      <c r="HH5"/>
      <c r="HI5"/>
      <c r="HJ5"/>
      <c r="HK5"/>
    </row>
    <row r="6" spans="1:3" ht="15.75">
      <c r="A6" s="196" t="s">
        <v>473</v>
      </c>
      <c r="B6" s="198">
        <v>74000</v>
      </c>
      <c r="C6" s="383"/>
    </row>
    <row r="7" spans="1:3" ht="15.75">
      <c r="A7" s="196" t="s">
        <v>474</v>
      </c>
      <c r="B7" s="198">
        <v>4000</v>
      </c>
      <c r="C7" s="383"/>
    </row>
    <row r="8" spans="1:3" ht="15.75">
      <c r="A8" s="196" t="s">
        <v>475</v>
      </c>
      <c r="B8" s="198">
        <v>500</v>
      </c>
      <c r="C8" s="136"/>
    </row>
    <row r="9" spans="1:3" ht="15.75">
      <c r="A9" s="196" t="s">
        <v>476</v>
      </c>
      <c r="B9" s="198">
        <v>750</v>
      </c>
      <c r="C9" s="118"/>
    </row>
    <row r="10" spans="1:3" ht="15.75">
      <c r="A10" s="196" t="s">
        <v>477</v>
      </c>
      <c r="B10" s="198">
        <v>3000</v>
      </c>
      <c r="C10" s="118"/>
    </row>
    <row r="11" spans="1:3" ht="15.75">
      <c r="A11" s="196" t="s">
        <v>478</v>
      </c>
      <c r="B11" s="198">
        <v>4500</v>
      </c>
      <c r="C11" s="118"/>
    </row>
    <row r="12" spans="1:3" ht="15.75">
      <c r="A12" s="196" t="s">
        <v>479</v>
      </c>
      <c r="B12" s="198">
        <v>600</v>
      </c>
      <c r="C12" s="118"/>
    </row>
    <row r="13" spans="1:3" ht="15.75">
      <c r="A13" s="196" t="s">
        <v>480</v>
      </c>
      <c r="B13" s="198">
        <v>3750</v>
      </c>
      <c r="C13" s="118"/>
    </row>
    <row r="14" spans="1:3" ht="15.75">
      <c r="A14" s="196" t="s">
        <v>481</v>
      </c>
      <c r="B14" s="198">
        <v>1500</v>
      </c>
      <c r="C14" s="118"/>
    </row>
    <row r="15" spans="1:3" ht="15.75">
      <c r="A15" s="196" t="s">
        <v>482</v>
      </c>
      <c r="B15" s="198">
        <v>17000</v>
      </c>
      <c r="C15" s="118"/>
    </row>
    <row r="16" spans="1:5" ht="15.75">
      <c r="A16" s="196" t="s">
        <v>483</v>
      </c>
      <c r="B16" s="198">
        <v>2500</v>
      </c>
      <c r="C16" s="118"/>
      <c r="E16" s="129"/>
    </row>
    <row r="17" spans="1:5" ht="15.75">
      <c r="A17" s="196" t="s">
        <v>484</v>
      </c>
      <c r="B17" s="198">
        <v>300</v>
      </c>
      <c r="C17" s="118"/>
      <c r="E17" s="129"/>
    </row>
    <row r="18" spans="1:5" ht="15.75">
      <c r="A18" s="196" t="s">
        <v>485</v>
      </c>
      <c r="B18" s="198">
        <v>450</v>
      </c>
      <c r="C18" s="118"/>
      <c r="E18" s="129"/>
    </row>
    <row r="19" spans="1:5" ht="15.75">
      <c r="A19" s="196" t="s">
        <v>486</v>
      </c>
      <c r="B19" s="198">
        <v>450</v>
      </c>
      <c r="C19" s="118"/>
      <c r="E19" s="129"/>
    </row>
    <row r="20" spans="1:5" ht="15.75">
      <c r="A20" s="196" t="s">
        <v>487</v>
      </c>
      <c r="B20" s="198">
        <v>1500</v>
      </c>
      <c r="C20" s="118"/>
      <c r="E20" s="129"/>
    </row>
    <row r="21" spans="1:5" ht="15.75">
      <c r="A21" s="196" t="s">
        <v>488</v>
      </c>
      <c r="B21" s="198">
        <v>1800</v>
      </c>
      <c r="C21" s="118"/>
      <c r="E21" s="129"/>
    </row>
    <row r="22" spans="1:5" ht="15.75">
      <c r="A22" s="196" t="s">
        <v>489</v>
      </c>
      <c r="B22" s="198">
        <v>6000</v>
      </c>
      <c r="C22" s="118"/>
      <c r="E22" s="129"/>
    </row>
    <row r="23" spans="1:5" ht="15.75">
      <c r="A23" s="196" t="s">
        <v>490</v>
      </c>
      <c r="B23" s="198">
        <v>1250</v>
      </c>
      <c r="C23" s="118"/>
      <c r="E23" s="129"/>
    </row>
    <row r="24" spans="1:5" ht="15.75">
      <c r="A24" s="196" t="s">
        <v>491</v>
      </c>
      <c r="B24" s="198">
        <v>1800</v>
      </c>
      <c r="C24" s="118"/>
      <c r="E24" s="129"/>
    </row>
    <row r="25" spans="1:5" ht="15.75">
      <c r="A25" s="196" t="s">
        <v>492</v>
      </c>
      <c r="B25" s="198">
        <v>2600</v>
      </c>
      <c r="C25" s="118"/>
      <c r="E25" s="129"/>
    </row>
    <row r="26" spans="1:5" ht="15.75">
      <c r="A26" s="196" t="s">
        <v>493</v>
      </c>
      <c r="B26" s="198">
        <v>600</v>
      </c>
      <c r="C26" s="118"/>
      <c r="E26" s="129"/>
    </row>
    <row r="27" spans="1:5" ht="14.25" customHeight="1">
      <c r="A27" s="196" t="s">
        <v>494</v>
      </c>
      <c r="B27" s="198">
        <v>2000</v>
      </c>
      <c r="C27" s="118"/>
      <c r="E27" s="129"/>
    </row>
    <row r="28" spans="1:5" ht="15" customHeight="1">
      <c r="A28" s="196" t="s">
        <v>495</v>
      </c>
      <c r="B28" s="198">
        <v>600</v>
      </c>
      <c r="C28" s="118"/>
      <c r="E28" s="129"/>
    </row>
    <row r="29" spans="1:5" ht="15.75">
      <c r="A29" s="196" t="s">
        <v>496</v>
      </c>
      <c r="B29" s="198">
        <v>500</v>
      </c>
      <c r="C29" s="118"/>
      <c r="E29" s="129"/>
    </row>
    <row r="30" spans="1:5" ht="15.75">
      <c r="A30" s="196" t="s">
        <v>497</v>
      </c>
      <c r="B30" s="198">
        <v>140</v>
      </c>
      <c r="C30" s="118"/>
      <c r="D30" s="365"/>
      <c r="E30" s="129"/>
    </row>
    <row r="31" spans="1:3" ht="15.75">
      <c r="A31" s="196" t="s">
        <v>498</v>
      </c>
      <c r="B31" s="198">
        <v>300</v>
      </c>
      <c r="C31" s="118"/>
    </row>
    <row r="32" spans="1:5" ht="15.75">
      <c r="A32" s="196" t="s">
        <v>499</v>
      </c>
      <c r="B32" s="198">
        <v>500</v>
      </c>
      <c r="C32" s="118"/>
      <c r="E32" s="129"/>
    </row>
    <row r="33" spans="1:5" ht="15.75">
      <c r="A33" s="196" t="s">
        <v>500</v>
      </c>
      <c r="B33" s="198">
        <v>1400</v>
      </c>
      <c r="C33" s="118"/>
      <c r="E33" s="129"/>
    </row>
    <row r="34" spans="1:5" ht="12.75">
      <c r="A34" s="196" t="s">
        <v>501</v>
      </c>
      <c r="B34" s="196">
        <v>7500</v>
      </c>
      <c r="C34" s="118"/>
      <c r="E34" s="129"/>
    </row>
    <row r="35" spans="1:5" ht="12.75">
      <c r="A35" s="380" t="s">
        <v>181</v>
      </c>
      <c r="B35" s="381">
        <f>SUM(B6:B34)</f>
        <v>141790</v>
      </c>
      <c r="C35" s="118"/>
      <c r="D35" s="129" t="s">
        <v>293</v>
      </c>
      <c r="E35" s="129"/>
    </row>
    <row r="36" spans="1:5" ht="12.75">
      <c r="A36"/>
      <c r="B36"/>
      <c r="C36"/>
      <c r="E36" s="129"/>
    </row>
    <row r="37" spans="1:5" ht="12.75">
      <c r="A37" s="385" t="s">
        <v>512</v>
      </c>
      <c r="B37"/>
      <c r="C37"/>
      <c r="E37" s="129"/>
    </row>
    <row r="38" spans="1:5" ht="15.75">
      <c r="A38" s="371" t="s">
        <v>502</v>
      </c>
      <c r="B38" s="197" t="s">
        <v>155</v>
      </c>
      <c r="C38" s="382" t="s">
        <v>65</v>
      </c>
      <c r="E38" s="129"/>
    </row>
    <row r="39" spans="1:5" ht="15.75">
      <c r="A39" s="198" t="s">
        <v>503</v>
      </c>
      <c r="B39" s="198">
        <v>8000</v>
      </c>
      <c r="C39" s="118"/>
      <c r="E39" s="129"/>
    </row>
    <row r="40" spans="1:5" ht="15.75">
      <c r="A40" s="198" t="s">
        <v>504</v>
      </c>
      <c r="B40" s="198">
        <v>7500</v>
      </c>
      <c r="C40" s="118"/>
      <c r="E40" s="129"/>
    </row>
    <row r="41" spans="1:5" ht="15.75">
      <c r="A41" s="198" t="s">
        <v>505</v>
      </c>
      <c r="B41" s="198">
        <v>9000</v>
      </c>
      <c r="C41" s="118"/>
      <c r="E41" s="129"/>
    </row>
    <row r="42" spans="1:5" ht="15.75">
      <c r="A42" s="198" t="s">
        <v>506</v>
      </c>
      <c r="B42" s="198">
        <v>3300</v>
      </c>
      <c r="C42" s="118"/>
      <c r="E42" s="129"/>
    </row>
    <row r="43" spans="1:5" ht="15.75">
      <c r="A43" s="198" t="s">
        <v>507</v>
      </c>
      <c r="B43" s="198">
        <v>12000</v>
      </c>
      <c r="C43" s="118"/>
      <c r="D43" s="365"/>
      <c r="E43" s="129"/>
    </row>
    <row r="44" spans="1:3" ht="15.75">
      <c r="A44" s="198" t="s">
        <v>508</v>
      </c>
      <c r="B44" s="198">
        <v>3750</v>
      </c>
      <c r="C44" s="118"/>
    </row>
    <row r="45" spans="1:5" ht="15.75">
      <c r="A45" s="198" t="s">
        <v>509</v>
      </c>
      <c r="B45" s="198">
        <v>4200</v>
      </c>
      <c r="C45" s="118"/>
      <c r="E45" s="129"/>
    </row>
    <row r="46" spans="1:5" ht="15.75">
      <c r="A46" s="198" t="s">
        <v>510</v>
      </c>
      <c r="B46" s="198">
        <v>6000</v>
      </c>
      <c r="C46" s="118"/>
      <c r="E46" s="129"/>
    </row>
    <row r="47" spans="1:5" ht="15.75">
      <c r="A47" s="384" t="s">
        <v>511</v>
      </c>
      <c r="B47" s="384">
        <f>SUM(B39:B46)</f>
        <v>53750</v>
      </c>
      <c r="C47" s="118"/>
      <c r="D47" s="129" t="s">
        <v>293</v>
      </c>
      <c r="E47" s="129"/>
    </row>
    <row r="48" spans="1:5" ht="12.75">
      <c r="A48"/>
      <c r="B48"/>
      <c r="C48"/>
      <c r="D48" s="365"/>
      <c r="E48" s="129"/>
    </row>
    <row r="49" spans="1:3" ht="15.75">
      <c r="A49" s="371" t="s">
        <v>513</v>
      </c>
      <c r="B49" s="197" t="s">
        <v>155</v>
      </c>
      <c r="C49" s="382" t="s">
        <v>65</v>
      </c>
    </row>
    <row r="50" spans="1:8" ht="15.75">
      <c r="A50" s="198" t="s">
        <v>514</v>
      </c>
      <c r="B50" s="198">
        <v>3000</v>
      </c>
      <c r="C50" s="118"/>
      <c r="H50" t="s">
        <v>380</v>
      </c>
    </row>
    <row r="51" spans="1:3" ht="15.75">
      <c r="A51" s="198" t="s">
        <v>515</v>
      </c>
      <c r="B51" s="198">
        <v>3000</v>
      </c>
      <c r="C51" s="118"/>
    </row>
    <row r="52" spans="1:4" ht="15.75">
      <c r="A52" s="198" t="s">
        <v>516</v>
      </c>
      <c r="B52" s="198">
        <v>9600</v>
      </c>
      <c r="C52" s="118"/>
      <c r="D52" s="365"/>
    </row>
    <row r="53" spans="1:3" ht="15.75">
      <c r="A53" s="198" t="s">
        <v>517</v>
      </c>
      <c r="B53" s="198">
        <v>25000</v>
      </c>
      <c r="C53" s="136"/>
    </row>
    <row r="54" spans="1:3" ht="15.75">
      <c r="A54" s="198" t="s">
        <v>518</v>
      </c>
      <c r="B54" s="198">
        <f>50*20</f>
        <v>1000</v>
      </c>
      <c r="C54" s="136"/>
    </row>
    <row r="55" spans="1:3" ht="15.75">
      <c r="A55" s="198" t="s">
        <v>519</v>
      </c>
      <c r="B55" s="198">
        <v>1600</v>
      </c>
      <c r="C55" s="136"/>
    </row>
    <row r="56" spans="1:3" ht="15.75">
      <c r="A56" s="198" t="s">
        <v>520</v>
      </c>
      <c r="B56" s="198">
        <v>1000</v>
      </c>
      <c r="C56" s="136"/>
    </row>
    <row r="57" spans="1:4" ht="15.75">
      <c r="A57" s="384" t="s">
        <v>181</v>
      </c>
      <c r="B57" s="384">
        <f>SUM(B50:B56)</f>
        <v>44200</v>
      </c>
      <c r="C57" s="136"/>
      <c r="D57" s="129" t="s">
        <v>293</v>
      </c>
    </row>
    <row r="58" spans="1:3" ht="15.75">
      <c r="A58" s="387" t="s">
        <v>521</v>
      </c>
      <c r="B58" s="384"/>
      <c r="C58" s="136"/>
    </row>
    <row r="59" spans="1:3" ht="15.75">
      <c r="A59" s="198" t="s">
        <v>522</v>
      </c>
      <c r="B59" s="198">
        <v>8000</v>
      </c>
      <c r="C59" s="136"/>
    </row>
    <row r="60" spans="1:3" ht="15.75">
      <c r="A60" s="198" t="s">
        <v>523</v>
      </c>
      <c r="B60" s="198">
        <v>4500</v>
      </c>
      <c r="C60" s="136"/>
    </row>
    <row r="61" spans="1:3" ht="15.75">
      <c r="A61" s="198" t="s">
        <v>524</v>
      </c>
      <c r="B61" s="198">
        <v>3000</v>
      </c>
      <c r="C61" s="136"/>
    </row>
    <row r="62" spans="1:3" ht="15.75">
      <c r="A62" s="198" t="s">
        <v>525</v>
      </c>
      <c r="B62" s="198">
        <v>400</v>
      </c>
      <c r="C62" s="136"/>
    </row>
    <row r="63" spans="1:3" ht="15.75">
      <c r="A63" s="198" t="s">
        <v>526</v>
      </c>
      <c r="B63" s="198">
        <v>400</v>
      </c>
      <c r="C63" s="136"/>
    </row>
    <row r="64" spans="1:3" ht="15.75">
      <c r="A64" s="198" t="s">
        <v>527</v>
      </c>
      <c r="B64" s="198">
        <v>1200</v>
      </c>
      <c r="C64" s="136"/>
    </row>
    <row r="65" spans="1:4" ht="15.75">
      <c r="A65" s="384" t="s">
        <v>181</v>
      </c>
      <c r="B65" s="384">
        <f>SUM(B59:B64)</f>
        <v>17500</v>
      </c>
      <c r="C65" s="136"/>
      <c r="D65" s="129" t="s">
        <v>293</v>
      </c>
    </row>
    <row r="66" spans="1:3" ht="15.75">
      <c r="A66" s="371" t="s">
        <v>528</v>
      </c>
      <c r="B66" s="384"/>
      <c r="C66" s="136"/>
    </row>
    <row r="67" spans="1:3" ht="15.75">
      <c r="A67" s="198" t="s">
        <v>529</v>
      </c>
      <c r="B67" s="198">
        <v>1500</v>
      </c>
      <c r="C67" s="136"/>
    </row>
    <row r="68" spans="1:3" ht="15.75">
      <c r="A68" s="198" t="s">
        <v>530</v>
      </c>
      <c r="B68" s="198">
        <v>660</v>
      </c>
      <c r="C68" s="136"/>
    </row>
    <row r="69" spans="1:3" ht="15.75">
      <c r="A69" s="198" t="s">
        <v>531</v>
      </c>
      <c r="B69" s="198">
        <v>6000</v>
      </c>
      <c r="C69" s="136"/>
    </row>
    <row r="70" spans="1:3" ht="15.75">
      <c r="A70" s="198" t="s">
        <v>532</v>
      </c>
      <c r="B70" s="198">
        <v>5000</v>
      </c>
      <c r="C70" s="136"/>
    </row>
    <row r="71" spans="1:3" ht="15.75">
      <c r="A71" s="198" t="s">
        <v>533</v>
      </c>
      <c r="B71" s="198">
        <v>2000</v>
      </c>
      <c r="C71" s="136"/>
    </row>
    <row r="72" spans="1:3" ht="15.75">
      <c r="A72" s="198" t="s">
        <v>534</v>
      </c>
      <c r="B72" s="198">
        <v>500</v>
      </c>
      <c r="C72" s="136"/>
    </row>
    <row r="73" spans="1:3" ht="15.75">
      <c r="A73" s="198" t="s">
        <v>535</v>
      </c>
      <c r="B73" s="198">
        <v>500</v>
      </c>
      <c r="C73" s="136"/>
    </row>
    <row r="74" spans="1:3" ht="15.75">
      <c r="A74" s="198" t="s">
        <v>536</v>
      </c>
      <c r="B74" s="198">
        <v>1050</v>
      </c>
      <c r="C74" s="136"/>
    </row>
    <row r="75" spans="1:3" ht="15.75">
      <c r="A75" s="388" t="s">
        <v>537</v>
      </c>
      <c r="B75" s="198">
        <v>1200</v>
      </c>
      <c r="C75" s="136"/>
    </row>
    <row r="76" spans="1:4" ht="15.75">
      <c r="A76" s="386" t="s">
        <v>181</v>
      </c>
      <c r="B76" s="384">
        <f>SUM(B67:B75)</f>
        <v>18410</v>
      </c>
      <c r="C76" s="136"/>
      <c r="D76" s="129" t="s">
        <v>293</v>
      </c>
    </row>
    <row r="77" spans="1:3" ht="15.75">
      <c r="A77" s="371" t="s">
        <v>538</v>
      </c>
      <c r="B77" s="389"/>
      <c r="C77" s="136"/>
    </row>
    <row r="78" spans="1:3" ht="15.75">
      <c r="A78" s="390" t="s">
        <v>539</v>
      </c>
      <c r="B78" s="394">
        <v>22500</v>
      </c>
      <c r="C78" s="136"/>
    </row>
    <row r="79" spans="1:3" ht="15.75">
      <c r="A79" s="390" t="s">
        <v>540</v>
      </c>
      <c r="B79" s="394">
        <v>3600</v>
      </c>
      <c r="C79" s="136"/>
    </row>
    <row r="80" spans="1:3" ht="15.75">
      <c r="A80" s="390" t="s">
        <v>541</v>
      </c>
      <c r="B80" s="394">
        <v>27000</v>
      </c>
      <c r="C80" s="136"/>
    </row>
    <row r="81" spans="1:3" ht="15.75">
      <c r="A81" s="390" t="s">
        <v>542</v>
      </c>
      <c r="B81" s="394">
        <v>32400</v>
      </c>
      <c r="C81" s="136"/>
    </row>
    <row r="82" spans="1:4" ht="15.75">
      <c r="A82" s="391" t="s">
        <v>181</v>
      </c>
      <c r="B82" s="395">
        <f>SUM(B78:B81)</f>
        <v>85500</v>
      </c>
      <c r="C82" s="136"/>
      <c r="D82" s="129" t="s">
        <v>293</v>
      </c>
    </row>
    <row r="83" spans="1:3" ht="15.75">
      <c r="A83" s="509" t="s">
        <v>543</v>
      </c>
      <c r="B83" s="509"/>
      <c r="C83" s="136"/>
    </row>
    <row r="84" spans="1:3" ht="15.75">
      <c r="A84" s="198" t="s">
        <v>544</v>
      </c>
      <c r="B84" s="198">
        <v>75000</v>
      </c>
      <c r="C84" s="136"/>
    </row>
    <row r="85" spans="1:3" ht="15.75">
      <c r="A85" s="198" t="s">
        <v>545</v>
      </c>
      <c r="B85" s="198">
        <v>1125</v>
      </c>
      <c r="C85" s="136"/>
    </row>
    <row r="86" spans="1:3" ht="15.75">
      <c r="A86" s="198" t="s">
        <v>546</v>
      </c>
      <c r="B86" s="198">
        <v>5000</v>
      </c>
      <c r="C86" s="136"/>
    </row>
    <row r="87" spans="1:3" ht="15.75">
      <c r="A87" s="198" t="s">
        <v>547</v>
      </c>
      <c r="B87" s="198">
        <v>15000</v>
      </c>
      <c r="C87" s="136"/>
    </row>
    <row r="88" spans="1:3" ht="15.75">
      <c r="A88" s="198" t="s">
        <v>548</v>
      </c>
      <c r="B88" s="198">
        <v>5000</v>
      </c>
      <c r="C88" s="136"/>
    </row>
    <row r="89" spans="1:3" ht="15.75">
      <c r="A89" s="198" t="s">
        <v>549</v>
      </c>
      <c r="B89" s="198">
        <v>2500</v>
      </c>
      <c r="C89" s="136"/>
    </row>
    <row r="90" spans="1:3" ht="15.75">
      <c r="A90" s="388" t="s">
        <v>550</v>
      </c>
      <c r="B90" s="198">
        <v>2250</v>
      </c>
      <c r="C90" s="136"/>
    </row>
    <row r="91" spans="1:4" ht="15.75">
      <c r="A91" s="386" t="s">
        <v>181</v>
      </c>
      <c r="B91" s="396">
        <f>SUM(B84:B90)</f>
        <v>105875</v>
      </c>
      <c r="C91" s="136"/>
      <c r="D91" s="129" t="s">
        <v>293</v>
      </c>
    </row>
    <row r="92" spans="1:3" ht="15.75">
      <c r="A92" s="371" t="s">
        <v>551</v>
      </c>
      <c r="B92" s="389"/>
      <c r="C92" s="136"/>
    </row>
    <row r="93" spans="1:3" ht="15.75">
      <c r="A93" s="198" t="s">
        <v>552</v>
      </c>
      <c r="B93" s="198">
        <v>5000</v>
      </c>
      <c r="C93" s="136"/>
    </row>
    <row r="94" spans="1:3" ht="15.75">
      <c r="A94" s="198" t="s">
        <v>553</v>
      </c>
      <c r="B94" s="198">
        <v>35000</v>
      </c>
      <c r="C94" s="136"/>
    </row>
    <row r="95" spans="1:3" ht="15.75">
      <c r="A95" s="198" t="s">
        <v>554</v>
      </c>
      <c r="B95" s="198">
        <v>3000</v>
      </c>
      <c r="C95" s="136"/>
    </row>
    <row r="96" spans="1:3" ht="15.75">
      <c r="A96" s="198" t="s">
        <v>555</v>
      </c>
      <c r="B96" s="198">
        <v>3000</v>
      </c>
      <c r="C96" s="136"/>
    </row>
    <row r="97" spans="1:3" ht="15.75">
      <c r="A97" s="198" t="s">
        <v>556</v>
      </c>
      <c r="B97" s="198">
        <v>9000</v>
      </c>
      <c r="C97" s="136"/>
    </row>
    <row r="98" spans="1:4" ht="15.75">
      <c r="A98" s="392" t="s">
        <v>181</v>
      </c>
      <c r="B98" s="392">
        <f>SUM(B93:B97)</f>
        <v>55000</v>
      </c>
      <c r="C98" s="136"/>
      <c r="D98" s="129" t="s">
        <v>293</v>
      </c>
    </row>
    <row r="99" spans="1:3" ht="15.75">
      <c r="A99" s="393" t="s">
        <v>557</v>
      </c>
      <c r="B99" s="397"/>
      <c r="C99" s="136"/>
    </row>
    <row r="100" spans="1:3" ht="15.75">
      <c r="A100" s="193" t="s">
        <v>558</v>
      </c>
      <c r="B100" s="397">
        <v>6000</v>
      </c>
      <c r="C100" s="136"/>
    </row>
    <row r="101" spans="1:3" ht="15.75">
      <c r="A101" s="193" t="s">
        <v>559</v>
      </c>
      <c r="B101" s="397">
        <v>2500</v>
      </c>
      <c r="C101" s="136"/>
    </row>
    <row r="102" spans="1:3" ht="15.75">
      <c r="A102" s="193" t="s">
        <v>560</v>
      </c>
      <c r="B102" s="397">
        <v>1500</v>
      </c>
      <c r="C102" s="136"/>
    </row>
    <row r="103" spans="1:3" ht="15.75">
      <c r="A103" s="193" t="s">
        <v>561</v>
      </c>
      <c r="B103" s="397">
        <v>4000</v>
      </c>
      <c r="C103" s="136"/>
    </row>
    <row r="104" spans="1:3" ht="15.75">
      <c r="A104" s="193" t="s">
        <v>562</v>
      </c>
      <c r="B104" s="397">
        <v>8000</v>
      </c>
      <c r="C104" s="136"/>
    </row>
    <row r="105" spans="1:4" ht="15.75">
      <c r="A105" s="378" t="s">
        <v>181</v>
      </c>
      <c r="B105" s="398">
        <f>SUM(B100:B104)</f>
        <v>22000</v>
      </c>
      <c r="C105" s="136"/>
      <c r="D105" s="129" t="s">
        <v>293</v>
      </c>
    </row>
    <row r="106" spans="1:4" ht="12.75">
      <c r="A106" s="136" t="s">
        <v>573</v>
      </c>
      <c r="B106" s="148">
        <v>19200</v>
      </c>
      <c r="C106" s="136"/>
      <c r="D106" s="129" t="s">
        <v>293</v>
      </c>
    </row>
    <row r="107" spans="1:3" ht="12.75">
      <c r="A107" s="401"/>
      <c r="B107" s="402"/>
      <c r="C107" s="401"/>
    </row>
    <row r="108" spans="1:2" ht="15">
      <c r="A108" s="461" t="s">
        <v>563</v>
      </c>
      <c r="B108" s="461"/>
    </row>
    <row r="109" spans="1:3" ht="99.75">
      <c r="A109" s="399" t="s">
        <v>564</v>
      </c>
      <c r="B109" s="196">
        <v>40000</v>
      </c>
      <c r="C109" s="136"/>
    </row>
    <row r="110" spans="1:4" ht="12.75">
      <c r="A110" s="380" t="s">
        <v>565</v>
      </c>
      <c r="B110" s="196">
        <f>SUM(B109:B109)</f>
        <v>40000</v>
      </c>
      <c r="C110" s="136"/>
      <c r="D110" s="129" t="s">
        <v>293</v>
      </c>
    </row>
    <row r="111" ht="12.75">
      <c r="C111" s="136"/>
    </row>
    <row r="112" spans="1:3" ht="12.75">
      <c r="A112" s="493" t="s">
        <v>566</v>
      </c>
      <c r="B112" s="493"/>
      <c r="C112" s="136"/>
    </row>
    <row r="113" spans="1:3" ht="12.75">
      <c r="A113" s="380"/>
      <c r="B113" s="196"/>
      <c r="C113" s="136"/>
    </row>
    <row r="114" spans="1:3" ht="60">
      <c r="A114" s="400" t="s">
        <v>567</v>
      </c>
      <c r="B114" s="196">
        <v>192000</v>
      </c>
      <c r="C114" s="136"/>
    </row>
    <row r="115" spans="1:3" ht="12.75">
      <c r="A115" s="182" t="s">
        <v>568</v>
      </c>
      <c r="B115" s="196">
        <v>10000</v>
      </c>
      <c r="C115" s="136"/>
    </row>
    <row r="116" spans="1:3" ht="12.75">
      <c r="A116" s="182" t="s">
        <v>569</v>
      </c>
      <c r="B116" s="196">
        <v>6000</v>
      </c>
      <c r="C116" s="136"/>
    </row>
    <row r="117" spans="1:3" ht="12.75">
      <c r="A117" s="182" t="s">
        <v>570</v>
      </c>
      <c r="B117" s="196">
        <v>20000</v>
      </c>
      <c r="C117" s="136"/>
    </row>
    <row r="118" spans="1:3" ht="12.75">
      <c r="A118" s="403" t="s">
        <v>571</v>
      </c>
      <c r="B118" s="404">
        <f>B114+B115+B116+B117</f>
        <v>228000</v>
      </c>
      <c r="C118" s="405"/>
    </row>
    <row r="119" spans="1:3" ht="12.75">
      <c r="A119" s="406" t="s">
        <v>572</v>
      </c>
      <c r="B119" s="406">
        <f>B35+B47+B57+B65+B76+B82+B91+B98+B105+B110+B118+B106</f>
        <v>831225</v>
      </c>
      <c r="C119" s="406"/>
    </row>
  </sheetData>
  <sheetProtection password="CD4E" sheet="1"/>
  <mergeCells count="7">
    <mergeCell ref="A83:B83"/>
    <mergeCell ref="A108:B108"/>
    <mergeCell ref="A112:B112"/>
    <mergeCell ref="A1:C1"/>
    <mergeCell ref="A3:C3"/>
    <mergeCell ref="A4:C4"/>
    <mergeCell ref="A2:C2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4"/>
  </sheetPr>
  <dimension ref="A2:S154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40.25390625" style="201" customWidth="1"/>
    <col min="2" max="2" width="27.875" style="201" customWidth="1"/>
    <col min="3" max="3" width="6.625" style="201" customWidth="1"/>
    <col min="4" max="4" width="15.125" style="201" customWidth="1"/>
    <col min="5" max="5" width="12.125" style="201" customWidth="1"/>
    <col min="6" max="6" width="10.875" style="201" customWidth="1"/>
    <col min="7" max="7" width="11.625" style="201" customWidth="1"/>
    <col min="8" max="8" width="12.125" style="201" customWidth="1"/>
    <col min="9" max="11" width="9.125" style="201" customWidth="1"/>
    <col min="12" max="12" width="40.375" style="201" customWidth="1"/>
    <col min="13" max="13" width="25.125" style="201" customWidth="1"/>
    <col min="14" max="14" width="6.625" style="201" bestFit="1" customWidth="1"/>
    <col min="15" max="15" width="11.875" style="201" customWidth="1"/>
    <col min="16" max="17" width="11.125" style="201" customWidth="1"/>
    <col min="18" max="18" width="11.625" style="201" customWidth="1"/>
    <col min="19" max="19" width="10.375" style="201" customWidth="1"/>
    <col min="20" max="16384" width="9.125" style="201" customWidth="1"/>
  </cols>
  <sheetData>
    <row r="2" spans="1:15" s="199" customFormat="1" ht="18">
      <c r="A2" s="515" t="s">
        <v>205</v>
      </c>
      <c r="B2" s="515"/>
      <c r="C2" s="515"/>
      <c r="D2" s="515"/>
      <c r="L2" s="515"/>
      <c r="M2" s="515"/>
      <c r="N2" s="515"/>
      <c r="O2" s="515"/>
    </row>
    <row r="3" spans="1:17" s="199" customFormat="1" ht="18">
      <c r="A3" s="515" t="s">
        <v>206</v>
      </c>
      <c r="B3" s="515"/>
      <c r="C3" s="515"/>
      <c r="D3" s="515"/>
      <c r="E3" s="515"/>
      <c r="F3" s="515"/>
      <c r="L3" s="515"/>
      <c r="M3" s="515"/>
      <c r="N3" s="515"/>
      <c r="O3" s="515"/>
      <c r="P3" s="515"/>
      <c r="Q3" s="515"/>
    </row>
    <row r="4" spans="1:15" s="199" customFormat="1" ht="18">
      <c r="A4" s="515" t="s">
        <v>656</v>
      </c>
      <c r="B4" s="515"/>
      <c r="C4" s="515"/>
      <c r="D4" s="515"/>
      <c r="L4" s="515"/>
      <c r="M4" s="515"/>
      <c r="N4" s="515"/>
      <c r="O4" s="515"/>
    </row>
    <row r="5" spans="1:16" s="199" customFormat="1" ht="18">
      <c r="A5" s="515" t="s">
        <v>657</v>
      </c>
      <c r="B5" s="515"/>
      <c r="C5" s="515"/>
      <c r="L5"/>
      <c r="M5"/>
      <c r="N5"/>
      <c r="O5"/>
      <c r="P5"/>
    </row>
    <row r="6" spans="1:16" s="199" customFormat="1" ht="34.5" customHeight="1">
      <c r="A6" s="527" t="s">
        <v>207</v>
      </c>
      <c r="B6" s="527"/>
      <c r="C6" s="527"/>
      <c r="D6" s="527"/>
      <c r="E6" s="527"/>
      <c r="L6"/>
      <c r="M6"/>
      <c r="N6"/>
      <c r="O6"/>
      <c r="P6"/>
    </row>
    <row r="7" spans="1:19" s="199" customFormat="1" ht="15" customHeight="1">
      <c r="A7" s="530" t="s">
        <v>208</v>
      </c>
      <c r="B7" s="530"/>
      <c r="C7" s="530"/>
      <c r="L7"/>
      <c r="M7"/>
      <c r="N7"/>
      <c r="O7"/>
      <c r="P7"/>
      <c r="Q7"/>
      <c r="R7"/>
      <c r="S7"/>
    </row>
    <row r="8" spans="1:19" ht="19.5" customHeight="1" thickBot="1">
      <c r="A8" s="200" t="s">
        <v>209</v>
      </c>
      <c r="B8" s="200"/>
      <c r="C8" s="200"/>
      <c r="D8" s="200"/>
      <c r="E8" s="200"/>
      <c r="F8" s="200"/>
      <c r="G8" s="200"/>
      <c r="H8" s="200"/>
      <c r="L8"/>
      <c r="M8"/>
      <c r="N8"/>
      <c r="O8"/>
      <c r="P8"/>
      <c r="Q8"/>
      <c r="R8"/>
      <c r="S8"/>
    </row>
    <row r="9" spans="1:19" ht="14.25" customHeight="1">
      <c r="A9" s="531" t="s">
        <v>210</v>
      </c>
      <c r="B9" s="520" t="s">
        <v>211</v>
      </c>
      <c r="C9" s="533" t="s">
        <v>212</v>
      </c>
      <c r="D9" s="518" t="s">
        <v>213</v>
      </c>
      <c r="E9" s="510" t="s">
        <v>97</v>
      </c>
      <c r="F9" s="511"/>
      <c r="G9" s="511"/>
      <c r="H9" s="512"/>
      <c r="L9"/>
      <c r="M9"/>
      <c r="N9"/>
      <c r="O9"/>
      <c r="P9"/>
      <c r="Q9"/>
      <c r="R9"/>
      <c r="S9"/>
    </row>
    <row r="10" spans="1:19" ht="45" customHeight="1" thickBot="1">
      <c r="A10" s="532"/>
      <c r="B10" s="521"/>
      <c r="C10" s="525"/>
      <c r="D10" s="519"/>
      <c r="E10" s="202" t="s">
        <v>69</v>
      </c>
      <c r="F10" s="203" t="s">
        <v>70</v>
      </c>
      <c r="G10" s="203" t="s">
        <v>71</v>
      </c>
      <c r="H10" s="204" t="s">
        <v>72</v>
      </c>
      <c r="L10"/>
      <c r="M10"/>
      <c r="N10"/>
      <c r="O10"/>
      <c r="P10"/>
      <c r="Q10"/>
      <c r="R10"/>
      <c r="S10"/>
    </row>
    <row r="11" spans="1:19" ht="13.5" thickBot="1">
      <c r="A11" s="205">
        <v>1</v>
      </c>
      <c r="B11" s="206">
        <v>2</v>
      </c>
      <c r="C11" s="207">
        <v>3</v>
      </c>
      <c r="D11" s="208">
        <v>4</v>
      </c>
      <c r="E11" s="209">
        <v>5</v>
      </c>
      <c r="F11" s="210">
        <v>6</v>
      </c>
      <c r="G11" s="210">
        <v>7</v>
      </c>
      <c r="H11" s="211">
        <v>8</v>
      </c>
      <c r="L11"/>
      <c r="M11"/>
      <c r="N11"/>
      <c r="O11"/>
      <c r="P11"/>
      <c r="Q11"/>
      <c r="R11"/>
      <c r="S11"/>
    </row>
    <row r="12" spans="1:19" ht="12.75">
      <c r="A12" s="212" t="s">
        <v>214</v>
      </c>
      <c r="B12" s="213"/>
      <c r="C12" s="214"/>
      <c r="D12" s="215"/>
      <c r="E12" s="216"/>
      <c r="F12" s="217"/>
      <c r="G12" s="217"/>
      <c r="H12" s="218"/>
      <c r="L12"/>
      <c r="M12"/>
      <c r="N12"/>
      <c r="O12"/>
      <c r="P12"/>
      <c r="Q12"/>
      <c r="R12"/>
      <c r="S12"/>
    </row>
    <row r="13" spans="1:19" ht="47.25" customHeight="1">
      <c r="A13" s="219" t="s">
        <v>215</v>
      </c>
      <c r="B13" s="212" t="s">
        <v>216</v>
      </c>
      <c r="C13" s="220"/>
      <c r="D13" s="291">
        <f>D14+D16+D18</f>
        <v>1760900</v>
      </c>
      <c r="E13" s="291">
        <f>E14+E16+E18</f>
        <v>608300</v>
      </c>
      <c r="F13" s="291">
        <f>F14+F16+F18</f>
        <v>408200</v>
      </c>
      <c r="G13" s="291">
        <f>G14+G16+G18</f>
        <v>186100</v>
      </c>
      <c r="H13" s="291">
        <f>H14+H16+H18</f>
        <v>558300</v>
      </c>
      <c r="I13" s="292"/>
      <c r="L13"/>
      <c r="M13"/>
      <c r="N13"/>
      <c r="O13"/>
      <c r="P13"/>
      <c r="Q13"/>
      <c r="R13"/>
      <c r="S13"/>
    </row>
    <row r="14" spans="1:19" ht="47.25" customHeight="1">
      <c r="A14" s="219" t="s">
        <v>217</v>
      </c>
      <c r="B14" s="212" t="s">
        <v>218</v>
      </c>
      <c r="C14" s="220"/>
      <c r="D14" s="221">
        <f>D15</f>
        <v>0</v>
      </c>
      <c r="E14" s="222">
        <f>E15</f>
        <v>0</v>
      </c>
      <c r="F14" s="223">
        <f>F15</f>
        <v>0</v>
      </c>
      <c r="G14" s="223">
        <f>G15</f>
        <v>0</v>
      </c>
      <c r="H14" s="224">
        <f>H15</f>
        <v>0</v>
      </c>
      <c r="L14"/>
      <c r="M14"/>
      <c r="N14"/>
      <c r="O14"/>
      <c r="P14"/>
      <c r="Q14"/>
      <c r="R14"/>
      <c r="S14"/>
    </row>
    <row r="15" spans="1:19" ht="52.5" customHeight="1">
      <c r="A15" s="225" t="s">
        <v>219</v>
      </c>
      <c r="B15" s="212" t="s">
        <v>220</v>
      </c>
      <c r="C15" s="220"/>
      <c r="D15" s="221">
        <f>SUM(E15:H15)</f>
        <v>0</v>
      </c>
      <c r="E15" s="226"/>
      <c r="F15" s="223"/>
      <c r="G15" s="223"/>
      <c r="H15" s="227"/>
      <c r="L15"/>
      <c r="M15"/>
      <c r="N15"/>
      <c r="O15"/>
      <c r="P15"/>
      <c r="Q15"/>
      <c r="R15"/>
      <c r="S15"/>
    </row>
    <row r="16" spans="1:19" ht="38.25" customHeight="1">
      <c r="A16" s="306" t="s">
        <v>275</v>
      </c>
      <c r="B16" s="288" t="s">
        <v>276</v>
      </c>
      <c r="C16" s="220"/>
      <c r="D16" s="221">
        <f>SUM(E16:H16)</f>
        <v>1611000</v>
      </c>
      <c r="E16" s="226">
        <v>525000</v>
      </c>
      <c r="F16" s="223">
        <v>386000</v>
      </c>
      <c r="G16" s="223">
        <v>175000</v>
      </c>
      <c r="H16" s="227">
        <v>525000</v>
      </c>
      <c r="L16"/>
      <c r="M16"/>
      <c r="N16"/>
      <c r="O16"/>
      <c r="P16"/>
      <c r="Q16"/>
      <c r="R16"/>
      <c r="S16"/>
    </row>
    <row r="17" spans="1:19" ht="38.25" customHeight="1">
      <c r="A17" s="225" t="s">
        <v>221</v>
      </c>
      <c r="B17" s="212" t="s">
        <v>222</v>
      </c>
      <c r="C17" s="220"/>
      <c r="D17" s="221">
        <f>SUM(E17:H17)</f>
        <v>0</v>
      </c>
      <c r="E17" s="226"/>
      <c r="F17" s="223"/>
      <c r="G17" s="223"/>
      <c r="H17" s="227"/>
      <c r="L17"/>
      <c r="M17"/>
      <c r="N17"/>
      <c r="O17"/>
      <c r="P17"/>
      <c r="Q17"/>
      <c r="R17"/>
      <c r="S17"/>
    </row>
    <row r="18" spans="1:19" ht="56.25" customHeight="1">
      <c r="A18" s="228" t="s">
        <v>223</v>
      </c>
      <c r="B18" s="212" t="s">
        <v>224</v>
      </c>
      <c r="C18" s="220"/>
      <c r="D18" s="221">
        <f>D19+D20</f>
        <v>149900</v>
      </c>
      <c r="E18" s="222">
        <f>E19+E20</f>
        <v>83300</v>
      </c>
      <c r="F18" s="223">
        <f>F19+F20</f>
        <v>22200</v>
      </c>
      <c r="G18" s="223">
        <f>G19+G20</f>
        <v>11100</v>
      </c>
      <c r="H18" s="227">
        <f>H19+H20</f>
        <v>33300</v>
      </c>
      <c r="L18"/>
      <c r="M18"/>
      <c r="N18"/>
      <c r="O18"/>
      <c r="P18"/>
      <c r="Q18"/>
      <c r="R18"/>
      <c r="S18"/>
    </row>
    <row r="19" spans="1:19" ht="50.25" customHeight="1">
      <c r="A19" s="229" t="s">
        <v>225</v>
      </c>
      <c r="B19" s="288" t="s">
        <v>271</v>
      </c>
      <c r="C19" s="220"/>
      <c r="D19" s="221">
        <f>SUM(E19:H19)</f>
        <v>50000</v>
      </c>
      <c r="E19" s="226">
        <v>50000</v>
      </c>
      <c r="F19" s="223"/>
      <c r="G19" s="223"/>
      <c r="H19" s="227"/>
      <c r="L19"/>
      <c r="M19"/>
      <c r="N19"/>
      <c r="O19"/>
      <c r="P19"/>
      <c r="Q19"/>
      <c r="R19"/>
      <c r="S19"/>
    </row>
    <row r="20" spans="1:19" ht="39.75" customHeight="1" thickBot="1">
      <c r="A20" s="307" t="s">
        <v>277</v>
      </c>
      <c r="B20" s="288" t="s">
        <v>278</v>
      </c>
      <c r="C20" s="230"/>
      <c r="D20" s="231">
        <f>SUM(E20:H20)</f>
        <v>99900</v>
      </c>
      <c r="E20" s="232">
        <v>33300</v>
      </c>
      <c r="F20" s="233">
        <v>22200</v>
      </c>
      <c r="G20" s="233">
        <v>11100</v>
      </c>
      <c r="H20" s="234">
        <v>33300</v>
      </c>
      <c r="L20"/>
      <c r="M20"/>
      <c r="N20"/>
      <c r="O20"/>
      <c r="P20"/>
      <c r="Q20"/>
      <c r="R20"/>
      <c r="S20"/>
    </row>
    <row r="21" spans="1:19" ht="12.75" customHeight="1">
      <c r="A21" s="522" t="s">
        <v>210</v>
      </c>
      <c r="B21" s="235" t="s">
        <v>211</v>
      </c>
      <c r="C21" s="524" t="s">
        <v>212</v>
      </c>
      <c r="D21" s="526" t="s">
        <v>213</v>
      </c>
      <c r="E21" s="535" t="s">
        <v>97</v>
      </c>
      <c r="F21" s="536"/>
      <c r="G21" s="536"/>
      <c r="H21" s="537"/>
      <c r="L21"/>
      <c r="M21"/>
      <c r="N21"/>
      <c r="O21"/>
      <c r="P21"/>
      <c r="Q21"/>
      <c r="R21"/>
      <c r="S21"/>
    </row>
    <row r="22" spans="1:19" ht="50.25" customHeight="1" thickBot="1">
      <c r="A22" s="523"/>
      <c r="B22" s="236" t="s">
        <v>226</v>
      </c>
      <c r="C22" s="525"/>
      <c r="D22" s="519"/>
      <c r="E22" s="202" t="s">
        <v>69</v>
      </c>
      <c r="F22" s="203" t="s">
        <v>70</v>
      </c>
      <c r="G22" s="203" t="s">
        <v>71</v>
      </c>
      <c r="H22" s="204" t="s">
        <v>72</v>
      </c>
      <c r="L22"/>
      <c r="M22"/>
      <c r="N22"/>
      <c r="O22"/>
      <c r="P22"/>
      <c r="Q22"/>
      <c r="R22"/>
      <c r="S22"/>
    </row>
    <row r="23" spans="1:19" ht="13.5" thickBot="1">
      <c r="A23" s="205">
        <v>1</v>
      </c>
      <c r="B23" s="210">
        <v>2</v>
      </c>
      <c r="C23" s="206">
        <v>3</v>
      </c>
      <c r="D23" s="208">
        <v>4</v>
      </c>
      <c r="E23" s="209">
        <v>5</v>
      </c>
      <c r="F23" s="210">
        <v>6</v>
      </c>
      <c r="G23" s="210">
        <v>7</v>
      </c>
      <c r="H23" s="211">
        <v>8</v>
      </c>
      <c r="L23"/>
      <c r="M23"/>
      <c r="N23"/>
      <c r="O23"/>
      <c r="P23"/>
      <c r="Q23"/>
      <c r="R23"/>
      <c r="S23"/>
    </row>
    <row r="24" spans="1:19" ht="12.75">
      <c r="A24" s="237" t="s">
        <v>227</v>
      </c>
      <c r="B24" s="238"/>
      <c r="C24" s="239" t="s">
        <v>228</v>
      </c>
      <c r="D24" s="240"/>
      <c r="E24" s="241"/>
      <c r="F24" s="242"/>
      <c r="G24" s="242"/>
      <c r="H24" s="243"/>
      <c r="L24"/>
      <c r="M24"/>
      <c r="N24"/>
      <c r="O24"/>
      <c r="P24"/>
      <c r="Q24"/>
      <c r="R24"/>
      <c r="S24"/>
    </row>
    <row r="25" spans="1:19" ht="12.75">
      <c r="A25" s="244" t="s">
        <v>229</v>
      </c>
      <c r="B25" s="245">
        <v>210</v>
      </c>
      <c r="C25" s="246" t="s">
        <v>230</v>
      </c>
      <c r="D25" s="247">
        <f>D26+D27+D28</f>
        <v>0</v>
      </c>
      <c r="E25" s="248">
        <f>E26+E27+E28</f>
        <v>0</v>
      </c>
      <c r="F25" s="249">
        <f>F26+F27+F28</f>
        <v>0</v>
      </c>
      <c r="G25" s="249">
        <f>G26+G27+G28</f>
        <v>0</v>
      </c>
      <c r="H25" s="250">
        <f>H26+H27+H28</f>
        <v>0</v>
      </c>
      <c r="L25"/>
      <c r="M25"/>
      <c r="N25"/>
      <c r="O25"/>
      <c r="P25"/>
      <c r="Q25"/>
      <c r="R25"/>
      <c r="S25"/>
    </row>
    <row r="26" spans="1:19" ht="12.75">
      <c r="A26" s="244" t="s">
        <v>231</v>
      </c>
      <c r="B26" s="245">
        <v>211</v>
      </c>
      <c r="C26" s="246" t="s">
        <v>113</v>
      </c>
      <c r="D26" s="247">
        <f>SUM(E26:H26)</f>
        <v>0</v>
      </c>
      <c r="E26" s="248"/>
      <c r="F26" s="249"/>
      <c r="G26" s="249"/>
      <c r="H26" s="250"/>
      <c r="L26"/>
      <c r="M26"/>
      <c r="N26"/>
      <c r="O26"/>
      <c r="P26"/>
      <c r="Q26"/>
      <c r="R26"/>
      <c r="S26"/>
    </row>
    <row r="27" spans="1:19" ht="12.75">
      <c r="A27" s="244" t="s">
        <v>232</v>
      </c>
      <c r="B27" s="245">
        <v>212</v>
      </c>
      <c r="C27" s="246" t="s">
        <v>233</v>
      </c>
      <c r="D27" s="247">
        <f>SUM(E27:H27)</f>
        <v>0</v>
      </c>
      <c r="E27" s="248"/>
      <c r="F27" s="249"/>
      <c r="G27" s="249"/>
      <c r="H27" s="250"/>
      <c r="L27"/>
      <c r="M27"/>
      <c r="N27"/>
      <c r="O27"/>
      <c r="P27"/>
      <c r="Q27"/>
      <c r="R27"/>
      <c r="S27"/>
    </row>
    <row r="28" spans="1:19" ht="12.75">
      <c r="A28" s="244" t="s">
        <v>234</v>
      </c>
      <c r="B28" s="245">
        <v>213</v>
      </c>
      <c r="C28" s="246" t="s">
        <v>235</v>
      </c>
      <c r="D28" s="247">
        <f>SUM(E28:H28)</f>
        <v>0</v>
      </c>
      <c r="E28" s="248"/>
      <c r="F28" s="249"/>
      <c r="G28" s="249"/>
      <c r="H28" s="250"/>
      <c r="L28"/>
      <c r="M28"/>
      <c r="N28"/>
      <c r="O28"/>
      <c r="P28"/>
      <c r="Q28"/>
      <c r="R28"/>
      <c r="S28"/>
    </row>
    <row r="29" spans="1:19" ht="12.75">
      <c r="A29" s="244" t="s">
        <v>98</v>
      </c>
      <c r="B29" s="245">
        <v>220</v>
      </c>
      <c r="C29" s="246" t="s">
        <v>236</v>
      </c>
      <c r="D29" s="247">
        <f>D30+D31+D32+D33+D34+D35</f>
        <v>99900</v>
      </c>
      <c r="E29" s="248">
        <f>E30+E31+E32+E33+E34+E35</f>
        <v>33300</v>
      </c>
      <c r="F29" s="249">
        <f>F30+F31+F32+F33+F34+F35</f>
        <v>22200</v>
      </c>
      <c r="G29" s="249">
        <f>G30+G31+G32+G33+G34+G35</f>
        <v>11100</v>
      </c>
      <c r="H29" s="250">
        <f>H30+H31+H32+H33+H34+H35</f>
        <v>33300</v>
      </c>
      <c r="L29"/>
      <c r="M29"/>
      <c r="N29"/>
      <c r="O29"/>
      <c r="P29"/>
      <c r="Q29"/>
      <c r="R29"/>
      <c r="S29"/>
    </row>
    <row r="30" spans="1:19" ht="12.75">
      <c r="A30" s="244" t="s">
        <v>99</v>
      </c>
      <c r="B30" s="245">
        <v>221</v>
      </c>
      <c r="C30" s="246" t="s">
        <v>237</v>
      </c>
      <c r="D30" s="247">
        <f aca="true" t="shared" si="0" ref="D30:D35">SUM(E30:H30)</f>
        <v>0</v>
      </c>
      <c r="E30" s="248"/>
      <c r="F30" s="249"/>
      <c r="G30" s="249"/>
      <c r="H30" s="250"/>
      <c r="L30"/>
      <c r="M30"/>
      <c r="N30"/>
      <c r="O30"/>
      <c r="P30"/>
      <c r="Q30"/>
      <c r="R30"/>
      <c r="S30"/>
    </row>
    <row r="31" spans="1:19" ht="12.75">
      <c r="A31" s="244" t="s">
        <v>100</v>
      </c>
      <c r="B31" s="245">
        <v>222</v>
      </c>
      <c r="C31" s="246" t="s">
        <v>238</v>
      </c>
      <c r="D31" s="247">
        <f t="shared" si="0"/>
        <v>0</v>
      </c>
      <c r="E31" s="248"/>
      <c r="F31" s="249"/>
      <c r="G31" s="249"/>
      <c r="H31" s="250"/>
      <c r="L31"/>
      <c r="M31"/>
      <c r="N31"/>
      <c r="O31"/>
      <c r="P31"/>
      <c r="Q31"/>
      <c r="R31"/>
      <c r="S31"/>
    </row>
    <row r="32" spans="1:19" ht="12.75">
      <c r="A32" s="244" t="s">
        <v>101</v>
      </c>
      <c r="B32" s="245">
        <v>223</v>
      </c>
      <c r="C32" s="246" t="s">
        <v>239</v>
      </c>
      <c r="D32" s="247">
        <f t="shared" si="0"/>
        <v>0</v>
      </c>
      <c r="E32" s="248"/>
      <c r="F32" s="249"/>
      <c r="G32" s="249"/>
      <c r="H32" s="250"/>
      <c r="L32"/>
      <c r="M32"/>
      <c r="N32"/>
      <c r="O32"/>
      <c r="P32"/>
      <c r="Q32"/>
      <c r="R32"/>
      <c r="S32"/>
    </row>
    <row r="33" spans="1:19" ht="24.75" customHeight="1">
      <c r="A33" s="244" t="s">
        <v>102</v>
      </c>
      <c r="B33" s="245">
        <v>224</v>
      </c>
      <c r="C33" s="246" t="s">
        <v>240</v>
      </c>
      <c r="D33" s="247">
        <f t="shared" si="0"/>
        <v>0</v>
      </c>
      <c r="E33" s="248"/>
      <c r="F33" s="249"/>
      <c r="G33" s="249"/>
      <c r="H33" s="250"/>
      <c r="L33"/>
      <c r="M33"/>
      <c r="N33"/>
      <c r="O33"/>
      <c r="P33"/>
      <c r="Q33"/>
      <c r="R33"/>
      <c r="S33"/>
    </row>
    <row r="34" spans="1:19" ht="22.5" customHeight="1">
      <c r="A34" s="244" t="s">
        <v>103</v>
      </c>
      <c r="B34" s="245">
        <v>225</v>
      </c>
      <c r="C34" s="246" t="s">
        <v>241</v>
      </c>
      <c r="D34" s="247">
        <f t="shared" si="0"/>
        <v>0</v>
      </c>
      <c r="E34" s="248"/>
      <c r="F34" s="249"/>
      <c r="G34" s="249"/>
      <c r="H34" s="250"/>
      <c r="L34"/>
      <c r="M34"/>
      <c r="N34"/>
      <c r="O34"/>
      <c r="P34"/>
      <c r="Q34"/>
      <c r="R34"/>
      <c r="S34"/>
    </row>
    <row r="35" spans="1:19" ht="12.75">
      <c r="A35" s="244" t="s">
        <v>104</v>
      </c>
      <c r="B35" s="245">
        <v>226</v>
      </c>
      <c r="C35" s="246" t="s">
        <v>242</v>
      </c>
      <c r="D35" s="247">
        <f t="shared" si="0"/>
        <v>99900</v>
      </c>
      <c r="E35" s="248">
        <v>33300</v>
      </c>
      <c r="F35" s="249">
        <v>22200</v>
      </c>
      <c r="G35" s="249">
        <v>11100</v>
      </c>
      <c r="H35" s="250">
        <v>33300</v>
      </c>
      <c r="L35"/>
      <c r="M35"/>
      <c r="N35"/>
      <c r="O35"/>
      <c r="P35"/>
      <c r="Q35"/>
      <c r="R35"/>
      <c r="S35"/>
    </row>
    <row r="36" spans="1:19" ht="13.5" customHeight="1">
      <c r="A36" s="244" t="s">
        <v>105</v>
      </c>
      <c r="B36" s="245">
        <v>260</v>
      </c>
      <c r="C36" s="246"/>
      <c r="D36" s="247">
        <f>D37</f>
        <v>0</v>
      </c>
      <c r="E36" s="248"/>
      <c r="F36" s="249"/>
      <c r="G36" s="249"/>
      <c r="H36" s="250"/>
      <c r="L36"/>
      <c r="M36"/>
      <c r="N36"/>
      <c r="O36"/>
      <c r="P36"/>
      <c r="Q36"/>
      <c r="R36"/>
      <c r="S36"/>
    </row>
    <row r="37" spans="1:19" ht="20.25" customHeight="1">
      <c r="A37" s="244" t="s">
        <v>243</v>
      </c>
      <c r="B37" s="245">
        <v>262</v>
      </c>
      <c r="C37" s="246"/>
      <c r="D37" s="247">
        <f>SUM(E37:H37)</f>
        <v>0</v>
      </c>
      <c r="E37" s="248"/>
      <c r="F37" s="249"/>
      <c r="G37" s="249"/>
      <c r="H37" s="250"/>
      <c r="L37"/>
      <c r="M37"/>
      <c r="N37"/>
      <c r="O37"/>
      <c r="P37"/>
      <c r="Q37"/>
      <c r="R37"/>
      <c r="S37"/>
    </row>
    <row r="38" spans="1:19" ht="12.75">
      <c r="A38" s="244" t="s">
        <v>106</v>
      </c>
      <c r="B38" s="245">
        <v>290</v>
      </c>
      <c r="C38" s="246" t="s">
        <v>244</v>
      </c>
      <c r="D38" s="247">
        <f>SUM(E38:H38)</f>
        <v>50000</v>
      </c>
      <c r="E38" s="248">
        <v>50000</v>
      </c>
      <c r="F38" s="249"/>
      <c r="G38" s="249"/>
      <c r="H38" s="250"/>
      <c r="L38"/>
      <c r="M38"/>
      <c r="N38"/>
      <c r="O38"/>
      <c r="P38"/>
      <c r="Q38"/>
      <c r="R38"/>
      <c r="S38"/>
    </row>
    <row r="39" spans="1:19" ht="19.5" customHeight="1">
      <c r="A39" s="244" t="s">
        <v>245</v>
      </c>
      <c r="B39" s="245">
        <v>300</v>
      </c>
      <c r="C39" s="246"/>
      <c r="D39" s="247">
        <f>D40+D41+D42</f>
        <v>1611000</v>
      </c>
      <c r="E39" s="248">
        <f>E40+E41+E42</f>
        <v>525000</v>
      </c>
      <c r="F39" s="249">
        <f>F40+F41+F42</f>
        <v>386000</v>
      </c>
      <c r="G39" s="249">
        <f>G40+G41+G42</f>
        <v>175000</v>
      </c>
      <c r="H39" s="250">
        <f>H40+H41+H42</f>
        <v>525000</v>
      </c>
      <c r="L39"/>
      <c r="M39"/>
      <c r="N39"/>
      <c r="O39"/>
      <c r="P39"/>
      <c r="Q39"/>
      <c r="R39"/>
      <c r="S39"/>
    </row>
    <row r="40" spans="1:19" ht="21" customHeight="1">
      <c r="A40" s="244" t="s">
        <v>107</v>
      </c>
      <c r="B40" s="245">
        <v>310</v>
      </c>
      <c r="C40" s="246" t="s">
        <v>246</v>
      </c>
      <c r="D40" s="247">
        <f>SUM(E40:H40)</f>
        <v>36000</v>
      </c>
      <c r="E40" s="248"/>
      <c r="F40" s="249">
        <v>36000</v>
      </c>
      <c r="G40" s="249"/>
      <c r="H40" s="250"/>
      <c r="L40"/>
      <c r="M40"/>
      <c r="N40"/>
      <c r="O40"/>
      <c r="P40"/>
      <c r="Q40"/>
      <c r="R40"/>
      <c r="S40"/>
    </row>
    <row r="41" spans="1:19" ht="21.75" customHeight="1">
      <c r="A41" s="244" t="s">
        <v>108</v>
      </c>
      <c r="B41" s="245">
        <v>320</v>
      </c>
      <c r="C41" s="246" t="s">
        <v>247</v>
      </c>
      <c r="D41" s="247">
        <f>SUM(E41:H41)</f>
        <v>0</v>
      </c>
      <c r="E41" s="248"/>
      <c r="F41" s="249"/>
      <c r="G41" s="249"/>
      <c r="H41" s="250"/>
      <c r="L41"/>
      <c r="M41"/>
      <c r="N41"/>
      <c r="O41"/>
      <c r="P41"/>
      <c r="Q41"/>
      <c r="R41"/>
      <c r="S41"/>
    </row>
    <row r="42" spans="1:19" ht="38.25" customHeight="1">
      <c r="A42" s="314" t="s">
        <v>109</v>
      </c>
      <c r="B42" s="245">
        <v>340</v>
      </c>
      <c r="C42" s="246" t="s">
        <v>248</v>
      </c>
      <c r="D42" s="247">
        <f>SUM(E42:H42)</f>
        <v>1575000</v>
      </c>
      <c r="E42" s="251">
        <f>E43+E44</f>
        <v>525000</v>
      </c>
      <c r="F42" s="251">
        <f>F43+F44</f>
        <v>350000</v>
      </c>
      <c r="G42" s="251">
        <f>G43+G44</f>
        <v>175000</v>
      </c>
      <c r="H42" s="251">
        <f>H43+H44</f>
        <v>525000</v>
      </c>
      <c r="L42"/>
      <c r="M42"/>
      <c r="N42"/>
      <c r="O42"/>
      <c r="P42"/>
      <c r="Q42"/>
      <c r="R42"/>
      <c r="S42"/>
    </row>
    <row r="43" spans="1:19" ht="20.25" customHeight="1">
      <c r="A43" s="314" t="s">
        <v>110</v>
      </c>
      <c r="B43" s="245" t="s">
        <v>249</v>
      </c>
      <c r="C43" s="246" t="s">
        <v>250</v>
      </c>
      <c r="D43" s="247">
        <f>SUM(E43:H43)</f>
        <v>1575000</v>
      </c>
      <c r="E43" s="251">
        <v>525000</v>
      </c>
      <c r="F43" s="255">
        <v>350000</v>
      </c>
      <c r="G43" s="255">
        <v>175000</v>
      </c>
      <c r="H43" s="255">
        <v>525000</v>
      </c>
      <c r="L43"/>
      <c r="M43"/>
      <c r="N43"/>
      <c r="O43"/>
      <c r="P43"/>
      <c r="Q43"/>
      <c r="R43"/>
      <c r="S43"/>
    </row>
    <row r="44" spans="1:19" ht="13.5" thickBot="1">
      <c r="A44" s="252" t="s">
        <v>269</v>
      </c>
      <c r="B44" s="253" t="s">
        <v>268</v>
      </c>
      <c r="C44" s="254" t="s">
        <v>270</v>
      </c>
      <c r="D44" s="315">
        <f>SUM(E44:H44)</f>
        <v>0</v>
      </c>
      <c r="E44" s="251"/>
      <c r="F44" s="255"/>
      <c r="G44" s="255"/>
      <c r="H44" s="255"/>
      <c r="L44"/>
      <c r="M44"/>
      <c r="N44"/>
      <c r="O44"/>
      <c r="P44"/>
      <c r="Q44"/>
      <c r="R44"/>
      <c r="S44"/>
    </row>
    <row r="45" spans="1:19" ht="13.5" thickBot="1">
      <c r="A45" s="256" t="s">
        <v>251</v>
      </c>
      <c r="B45" s="257"/>
      <c r="C45" s="258" t="s">
        <v>252</v>
      </c>
      <c r="D45" s="259">
        <f>D25+D29+D36+D38+D39</f>
        <v>1760900</v>
      </c>
      <c r="E45" s="259">
        <f>E25+E29+E36+E38+E39</f>
        <v>608300</v>
      </c>
      <c r="F45" s="259">
        <f>F25+F29+F36+F38+F39</f>
        <v>408200</v>
      </c>
      <c r="G45" s="259">
        <f>G25+G29+G36+G38+G39</f>
        <v>186100</v>
      </c>
      <c r="H45" s="259">
        <f>H25+H29+H36+H38+H39</f>
        <v>558300</v>
      </c>
      <c r="L45"/>
      <c r="M45"/>
      <c r="N45"/>
      <c r="O45"/>
      <c r="P45"/>
      <c r="Q45"/>
      <c r="R45"/>
      <c r="S45"/>
    </row>
    <row r="46" spans="1:19" ht="12.75" hidden="1">
      <c r="A46" s="260"/>
      <c r="B46" s="261"/>
      <c r="C46" s="262"/>
      <c r="D46" s="263"/>
      <c r="E46" s="241"/>
      <c r="F46" s="264"/>
      <c r="G46" s="264"/>
      <c r="H46" s="265"/>
      <c r="L46"/>
      <c r="M46"/>
      <c r="N46"/>
      <c r="O46"/>
      <c r="P46"/>
      <c r="Q46"/>
      <c r="R46"/>
      <c r="S46"/>
    </row>
    <row r="47" spans="12:19" s="200" customFormat="1" ht="12.75">
      <c r="L47"/>
      <c r="M47"/>
      <c r="N47"/>
      <c r="O47"/>
      <c r="P47"/>
      <c r="Q47"/>
      <c r="R47"/>
      <c r="S47"/>
    </row>
    <row r="48" spans="12:19" s="200" customFormat="1" ht="16.5" customHeight="1">
      <c r="L48"/>
      <c r="M48"/>
      <c r="N48"/>
      <c r="O48"/>
      <c r="P48"/>
      <c r="Q48"/>
      <c r="R48"/>
      <c r="S48"/>
    </row>
    <row r="49" spans="12:19" s="200" customFormat="1" ht="12.75" hidden="1">
      <c r="L49"/>
      <c r="M49"/>
      <c r="N49"/>
      <c r="O49"/>
      <c r="P49"/>
      <c r="Q49"/>
      <c r="R49"/>
      <c r="S49"/>
    </row>
    <row r="50" spans="12:19" s="200" customFormat="1" ht="12.75" hidden="1">
      <c r="L50"/>
      <c r="M50"/>
      <c r="N50"/>
      <c r="O50"/>
      <c r="P50"/>
      <c r="Q50"/>
      <c r="R50"/>
      <c r="S50"/>
    </row>
    <row r="51" spans="12:19" s="200" customFormat="1" ht="21.75" customHeight="1">
      <c r="L51"/>
      <c r="M51"/>
      <c r="N51"/>
      <c r="O51"/>
      <c r="P51"/>
      <c r="Q51"/>
      <c r="R51"/>
      <c r="S51"/>
    </row>
    <row r="52" spans="1:19" ht="12.75">
      <c r="A52" s="266"/>
      <c r="B52" s="343"/>
      <c r="C52" s="343"/>
      <c r="D52" s="534" t="s">
        <v>9</v>
      </c>
      <c r="E52" s="534"/>
      <c r="F52" s="534"/>
      <c r="G52" s="534"/>
      <c r="L52"/>
      <c r="M52"/>
      <c r="N52"/>
      <c r="O52"/>
      <c r="P52"/>
      <c r="Q52"/>
      <c r="R52"/>
      <c r="S52"/>
    </row>
    <row r="53" spans="1:19" ht="22.5" customHeight="1">
      <c r="A53" s="266"/>
      <c r="B53" s="343"/>
      <c r="C53" s="343"/>
      <c r="D53" s="534"/>
      <c r="E53" s="534"/>
      <c r="F53" s="534"/>
      <c r="G53" s="534"/>
      <c r="L53"/>
      <c r="M53"/>
      <c r="N53"/>
      <c r="O53"/>
      <c r="P53"/>
      <c r="Q53"/>
      <c r="R53"/>
      <c r="S53"/>
    </row>
    <row r="54" spans="1:19" ht="21.75" customHeight="1">
      <c r="A54" s="527" t="str">
        <f>A6</f>
        <v>МОУ "Бокситогорская средняя общеобарзовательная школа № 2"</v>
      </c>
      <c r="B54" s="527"/>
      <c r="C54" s="527"/>
      <c r="D54" s="527"/>
      <c r="E54" s="527"/>
      <c r="F54" s="527"/>
      <c r="G54" s="199"/>
      <c r="L54"/>
      <c r="M54"/>
      <c r="N54"/>
      <c r="O54"/>
      <c r="P54"/>
      <c r="Q54"/>
      <c r="R54"/>
      <c r="S54"/>
    </row>
    <row r="55" spans="1:19" ht="15" customHeight="1">
      <c r="A55" s="530" t="s">
        <v>253</v>
      </c>
      <c r="B55" s="530"/>
      <c r="C55" s="530"/>
      <c r="D55" s="199"/>
      <c r="E55" s="199"/>
      <c r="F55" s="199"/>
      <c r="G55" s="199"/>
      <c r="L55"/>
      <c r="M55"/>
      <c r="N55"/>
      <c r="O55"/>
      <c r="P55"/>
      <c r="Q55"/>
      <c r="R55"/>
      <c r="S55"/>
    </row>
    <row r="56" spans="1:19" ht="18">
      <c r="A56" s="515" t="s">
        <v>254</v>
      </c>
      <c r="B56" s="515"/>
      <c r="C56" s="515"/>
      <c r="D56" s="199"/>
      <c r="E56" s="199"/>
      <c r="F56" s="199"/>
      <c r="G56" s="199"/>
      <c r="L56"/>
      <c r="M56"/>
      <c r="N56"/>
      <c r="O56"/>
      <c r="P56"/>
      <c r="Q56"/>
      <c r="R56"/>
      <c r="S56"/>
    </row>
    <row r="57" spans="1:19" ht="18">
      <c r="A57" s="515" t="s">
        <v>255</v>
      </c>
      <c r="B57" s="515"/>
      <c r="C57" s="515"/>
      <c r="D57" s="515"/>
      <c r="E57" s="515"/>
      <c r="F57" s="515"/>
      <c r="G57" s="199"/>
      <c r="L57"/>
      <c r="M57"/>
      <c r="N57"/>
      <c r="O57"/>
      <c r="P57"/>
      <c r="Q57"/>
      <c r="R57"/>
      <c r="S57"/>
    </row>
    <row r="58" spans="1:19" ht="18">
      <c r="A58" s="515" t="s">
        <v>574</v>
      </c>
      <c r="B58" s="515"/>
      <c r="C58" s="515"/>
      <c r="D58" s="199"/>
      <c r="E58" s="199"/>
      <c r="F58" s="199"/>
      <c r="G58" s="199"/>
      <c r="L58"/>
      <c r="M58"/>
      <c r="N58"/>
      <c r="O58"/>
      <c r="P58"/>
      <c r="Q58"/>
      <c r="R58"/>
      <c r="S58"/>
    </row>
    <row r="59" spans="1:19" ht="13.5" thickBot="1">
      <c r="A59" s="199" t="s">
        <v>256</v>
      </c>
      <c r="B59" s="199"/>
      <c r="C59" s="199"/>
      <c r="D59" s="199"/>
      <c r="E59" s="199"/>
      <c r="F59" s="199"/>
      <c r="G59" s="199"/>
      <c r="L59"/>
      <c r="M59"/>
      <c r="N59"/>
      <c r="O59"/>
      <c r="P59"/>
      <c r="Q59"/>
      <c r="R59"/>
      <c r="S59"/>
    </row>
    <row r="60" spans="1:19" ht="12.75">
      <c r="A60" s="516" t="s">
        <v>257</v>
      </c>
      <c r="B60" s="516" t="s">
        <v>258</v>
      </c>
      <c r="C60" s="528" t="s">
        <v>212</v>
      </c>
      <c r="D60" s="513" t="s">
        <v>259</v>
      </c>
      <c r="E60" s="267" t="s">
        <v>260</v>
      </c>
      <c r="F60" s="267"/>
      <c r="G60" s="267"/>
      <c r="H60" s="268"/>
      <c r="L60"/>
      <c r="M60"/>
      <c r="N60"/>
      <c r="O60"/>
      <c r="P60"/>
      <c r="Q60"/>
      <c r="R60"/>
      <c r="S60"/>
    </row>
    <row r="61" spans="1:19" ht="13.5" thickBot="1">
      <c r="A61" s="517"/>
      <c r="B61" s="517"/>
      <c r="C61" s="529"/>
      <c r="D61" s="514"/>
      <c r="E61" s="269" t="s">
        <v>69</v>
      </c>
      <c r="F61" s="269" t="s">
        <v>70</v>
      </c>
      <c r="G61" s="269" t="s">
        <v>71</v>
      </c>
      <c r="H61" s="270" t="s">
        <v>72</v>
      </c>
      <c r="L61"/>
      <c r="M61"/>
      <c r="N61"/>
      <c r="O61"/>
      <c r="P61"/>
      <c r="Q61"/>
      <c r="R61"/>
      <c r="S61"/>
    </row>
    <row r="62" spans="1:19" ht="15.75" customHeight="1">
      <c r="A62" s="271" t="s">
        <v>261</v>
      </c>
      <c r="B62" s="272" t="s">
        <v>216</v>
      </c>
      <c r="C62" s="273"/>
      <c r="D62" s="274">
        <f>D63+D64</f>
        <v>1760900</v>
      </c>
      <c r="E62" s="275">
        <f>E63+E64</f>
        <v>608300</v>
      </c>
      <c r="F62" s="275">
        <f>F63+F64</f>
        <v>408200</v>
      </c>
      <c r="G62" s="275">
        <f>G63+G64</f>
        <v>186100</v>
      </c>
      <c r="H62" s="275">
        <f>H63+H64</f>
        <v>558300</v>
      </c>
      <c r="L62"/>
      <c r="M62"/>
      <c r="N62"/>
      <c r="O62"/>
      <c r="P62"/>
      <c r="Q62"/>
      <c r="R62"/>
      <c r="S62"/>
    </row>
    <row r="63" spans="1:19" ht="12.75">
      <c r="A63" s="276" t="s">
        <v>262</v>
      </c>
      <c r="B63" s="277"/>
      <c r="C63" s="278"/>
      <c r="D63" s="279">
        <f>SUM(E63:H63)</f>
        <v>0</v>
      </c>
      <c r="E63" s="280"/>
      <c r="F63" s="280"/>
      <c r="G63" s="280"/>
      <c r="H63" s="278"/>
      <c r="L63"/>
      <c r="M63"/>
      <c r="N63"/>
      <c r="O63"/>
      <c r="P63"/>
      <c r="Q63"/>
      <c r="R63"/>
      <c r="S63"/>
    </row>
    <row r="64" spans="1:19" ht="12.75">
      <c r="A64" s="276" t="s">
        <v>263</v>
      </c>
      <c r="B64" s="277"/>
      <c r="C64" s="278"/>
      <c r="D64" s="279">
        <f>SUM(E64:H64)</f>
        <v>1760900</v>
      </c>
      <c r="E64" s="280">
        <f>SUM(E66:E77)</f>
        <v>608300</v>
      </c>
      <c r="F64" s="280">
        <f>SUM(F66:F77)</f>
        <v>408200</v>
      </c>
      <c r="G64" s="280">
        <f>SUM(G66:G77)</f>
        <v>186100</v>
      </c>
      <c r="H64" s="280">
        <f>SUM(H66:H77)</f>
        <v>558300</v>
      </c>
      <c r="L64"/>
      <c r="M64"/>
      <c r="N64"/>
      <c r="O64"/>
      <c r="P64"/>
      <c r="Q64"/>
      <c r="R64"/>
      <c r="S64"/>
    </row>
    <row r="65" spans="1:19" ht="12.75">
      <c r="A65" s="276" t="s">
        <v>264</v>
      </c>
      <c r="B65" s="277"/>
      <c r="C65" s="278"/>
      <c r="D65" s="279"/>
      <c r="E65" s="280"/>
      <c r="F65" s="280"/>
      <c r="G65" s="280"/>
      <c r="H65" s="278"/>
      <c r="L65"/>
      <c r="M65"/>
      <c r="N65"/>
      <c r="O65"/>
      <c r="P65"/>
      <c r="Q65"/>
      <c r="R65"/>
      <c r="S65"/>
    </row>
    <row r="66" spans="1:19" ht="36">
      <c r="A66" s="276" t="s">
        <v>265</v>
      </c>
      <c r="B66" s="277"/>
      <c r="C66" s="278"/>
      <c r="D66" s="279">
        <f aca="true" t="shared" si="1" ref="D66:D77">SUM(E66:H66)</f>
        <v>0</v>
      </c>
      <c r="E66" s="280"/>
      <c r="F66" s="280"/>
      <c r="G66" s="280"/>
      <c r="H66" s="278"/>
      <c r="L66"/>
      <c r="M66"/>
      <c r="N66"/>
      <c r="O66"/>
      <c r="P66"/>
      <c r="Q66"/>
      <c r="R66"/>
      <c r="S66"/>
    </row>
    <row r="67" spans="1:19" ht="84">
      <c r="A67" s="276" t="s">
        <v>266</v>
      </c>
      <c r="B67" s="288" t="s">
        <v>280</v>
      </c>
      <c r="C67" s="278"/>
      <c r="D67" s="279">
        <f t="shared" si="1"/>
        <v>1611000</v>
      </c>
      <c r="E67" s="280">
        <v>525000</v>
      </c>
      <c r="F67" s="280">
        <v>386000</v>
      </c>
      <c r="G67" s="280">
        <v>175000</v>
      </c>
      <c r="H67" s="278">
        <v>525000</v>
      </c>
      <c r="L67"/>
      <c r="M67"/>
      <c r="N67"/>
      <c r="O67"/>
      <c r="P67"/>
      <c r="Q67"/>
      <c r="R67"/>
      <c r="S67"/>
    </row>
    <row r="68" spans="1:19" ht="51" customHeight="1">
      <c r="A68" s="276" t="s">
        <v>267</v>
      </c>
      <c r="B68" s="277"/>
      <c r="C68" s="278"/>
      <c r="D68" s="279">
        <f t="shared" si="1"/>
        <v>0</v>
      </c>
      <c r="E68" s="280"/>
      <c r="F68" s="280"/>
      <c r="G68" s="280"/>
      <c r="H68" s="278"/>
      <c r="L68"/>
      <c r="M68"/>
      <c r="N68"/>
      <c r="O68"/>
      <c r="P68"/>
      <c r="Q68"/>
      <c r="R68"/>
      <c r="S68"/>
    </row>
    <row r="69" spans="1:19" ht="66" customHeight="1">
      <c r="A69" s="276" t="s">
        <v>0</v>
      </c>
      <c r="B69" s="277"/>
      <c r="C69" s="278"/>
      <c r="D69" s="279">
        <f t="shared" si="1"/>
        <v>0</v>
      </c>
      <c r="E69" s="280"/>
      <c r="F69" s="280"/>
      <c r="G69" s="280"/>
      <c r="H69" s="278"/>
      <c r="L69"/>
      <c r="M69"/>
      <c r="N69"/>
      <c r="O69"/>
      <c r="P69"/>
      <c r="Q69"/>
      <c r="R69"/>
      <c r="S69"/>
    </row>
    <row r="70" spans="1:19" ht="120.75" customHeight="1">
      <c r="A70" s="276" t="s">
        <v>1</v>
      </c>
      <c r="B70" s="289" t="s">
        <v>281</v>
      </c>
      <c r="C70" s="278"/>
      <c r="D70" s="279">
        <f t="shared" si="1"/>
        <v>149900</v>
      </c>
      <c r="E70" s="280">
        <v>83300</v>
      </c>
      <c r="F70" s="280">
        <v>22200</v>
      </c>
      <c r="G70" s="280">
        <v>11100</v>
      </c>
      <c r="H70" s="278">
        <v>33300</v>
      </c>
      <c r="L70"/>
      <c r="M70"/>
      <c r="N70"/>
      <c r="O70"/>
      <c r="P70"/>
      <c r="Q70"/>
      <c r="R70"/>
      <c r="S70"/>
    </row>
    <row r="71" spans="1:19" ht="60">
      <c r="A71" s="276" t="s">
        <v>2</v>
      </c>
      <c r="B71" s="277"/>
      <c r="C71" s="278"/>
      <c r="D71" s="279">
        <f t="shared" si="1"/>
        <v>0</v>
      </c>
      <c r="E71" s="280"/>
      <c r="F71" s="280"/>
      <c r="G71" s="280"/>
      <c r="H71" s="278"/>
      <c r="L71"/>
      <c r="M71"/>
      <c r="N71"/>
      <c r="O71"/>
      <c r="P71"/>
      <c r="Q71"/>
      <c r="R71"/>
      <c r="S71"/>
    </row>
    <row r="72" spans="1:19" ht="85.5" customHeight="1">
      <c r="A72" s="276" t="s">
        <v>3</v>
      </c>
      <c r="B72" s="277"/>
      <c r="C72" s="278"/>
      <c r="D72" s="279">
        <f t="shared" si="1"/>
        <v>0</v>
      </c>
      <c r="E72" s="280"/>
      <c r="F72" s="280"/>
      <c r="G72" s="280"/>
      <c r="H72" s="278"/>
      <c r="L72"/>
      <c r="M72"/>
      <c r="N72"/>
      <c r="O72"/>
      <c r="P72"/>
      <c r="Q72"/>
      <c r="R72"/>
      <c r="S72"/>
    </row>
    <row r="73" spans="1:19" ht="57.75" customHeight="1">
      <c r="A73" s="276" t="s">
        <v>4</v>
      </c>
      <c r="B73" s="277"/>
      <c r="C73" s="278"/>
      <c r="D73" s="279">
        <f t="shared" si="1"/>
        <v>0</v>
      </c>
      <c r="E73" s="280"/>
      <c r="F73" s="280"/>
      <c r="G73" s="280"/>
      <c r="H73" s="278"/>
      <c r="L73"/>
      <c r="M73"/>
      <c r="N73"/>
      <c r="O73"/>
      <c r="P73"/>
      <c r="Q73"/>
      <c r="R73"/>
      <c r="S73"/>
    </row>
    <row r="74" spans="1:19" ht="69" customHeight="1">
      <c r="A74" s="276" t="s">
        <v>5</v>
      </c>
      <c r="B74" s="277"/>
      <c r="C74" s="278"/>
      <c r="D74" s="279">
        <f t="shared" si="1"/>
        <v>0</v>
      </c>
      <c r="E74" s="280"/>
      <c r="F74" s="280"/>
      <c r="G74" s="280"/>
      <c r="H74" s="278"/>
      <c r="L74"/>
      <c r="M74"/>
      <c r="N74"/>
      <c r="O74"/>
      <c r="P74"/>
      <c r="Q74"/>
      <c r="R74"/>
      <c r="S74"/>
    </row>
    <row r="75" spans="1:19" ht="21" customHeight="1">
      <c r="A75" s="276" t="s">
        <v>6</v>
      </c>
      <c r="B75" s="277"/>
      <c r="C75" s="278"/>
      <c r="D75" s="279">
        <f t="shared" si="1"/>
        <v>0</v>
      </c>
      <c r="E75" s="280"/>
      <c r="F75" s="280"/>
      <c r="G75" s="280"/>
      <c r="H75" s="278"/>
      <c r="L75"/>
      <c r="M75"/>
      <c r="N75"/>
      <c r="O75"/>
      <c r="P75"/>
      <c r="Q75"/>
      <c r="R75"/>
      <c r="S75"/>
    </row>
    <row r="76" spans="1:19" ht="48">
      <c r="A76" s="281" t="s">
        <v>7</v>
      </c>
      <c r="B76" s="282"/>
      <c r="C76" s="278"/>
      <c r="D76" s="279">
        <f t="shared" si="1"/>
        <v>0</v>
      </c>
      <c r="E76" s="280"/>
      <c r="F76" s="280"/>
      <c r="G76" s="280"/>
      <c r="H76" s="278"/>
      <c r="L76"/>
      <c r="M76"/>
      <c r="N76"/>
      <c r="O76"/>
      <c r="P76"/>
      <c r="Q76"/>
      <c r="R76"/>
      <c r="S76"/>
    </row>
    <row r="77" spans="1:19" ht="89.25" customHeight="1" thickBot="1">
      <c r="A77" s="283" t="s">
        <v>8</v>
      </c>
      <c r="B77" s="284"/>
      <c r="C77" s="285"/>
      <c r="D77" s="279">
        <f t="shared" si="1"/>
        <v>0</v>
      </c>
      <c r="E77" s="286"/>
      <c r="F77" s="286"/>
      <c r="G77" s="286"/>
      <c r="H77" s="285"/>
      <c r="L77"/>
      <c r="M77"/>
      <c r="N77"/>
      <c r="O77"/>
      <c r="P77"/>
      <c r="Q77"/>
      <c r="R77"/>
      <c r="S77"/>
    </row>
    <row r="78" spans="1:19" ht="33" customHeight="1">
      <c r="A78" s="539"/>
      <c r="B78" s="539"/>
      <c r="C78" s="539"/>
      <c r="D78" s="539"/>
      <c r="E78" s="539"/>
      <c r="F78" s="199"/>
      <c r="G78" s="199"/>
      <c r="L78"/>
      <c r="M78"/>
      <c r="N78"/>
      <c r="O78"/>
      <c r="P78"/>
      <c r="Q78"/>
      <c r="R78"/>
      <c r="S78"/>
    </row>
    <row r="79" spans="1:19" ht="15">
      <c r="A79" s="287"/>
      <c r="B79" s="287"/>
      <c r="C79" s="287"/>
      <c r="D79" s="199"/>
      <c r="E79" s="199"/>
      <c r="F79" s="199"/>
      <c r="G79" s="199"/>
      <c r="L79"/>
      <c r="M79"/>
      <c r="N79"/>
      <c r="O79"/>
      <c r="P79"/>
      <c r="Q79"/>
      <c r="R79"/>
      <c r="S79"/>
    </row>
    <row r="80" spans="1:19" ht="12.75">
      <c r="A80" s="316" t="s">
        <v>302</v>
      </c>
      <c r="L80"/>
      <c r="M80"/>
      <c r="N80"/>
      <c r="O80"/>
      <c r="P80"/>
      <c r="Q80"/>
      <c r="R80"/>
      <c r="S80"/>
    </row>
    <row r="81" spans="1:19" ht="12.75">
      <c r="A81" s="538" t="s">
        <v>301</v>
      </c>
      <c r="B81" s="538"/>
      <c r="C81" s="538"/>
      <c r="D81" s="538"/>
      <c r="E81" s="199"/>
      <c r="F81" s="199"/>
      <c r="G81" s="199"/>
      <c r="H81" s="199"/>
      <c r="L81"/>
      <c r="M81"/>
      <c r="N81"/>
      <c r="O81"/>
      <c r="P81"/>
      <c r="Q81"/>
      <c r="R81"/>
      <c r="S81"/>
    </row>
    <row r="82" spans="1:8" ht="12.75">
      <c r="A82"/>
      <c r="B82"/>
      <c r="C82"/>
      <c r="D82"/>
      <c r="E82"/>
      <c r="F82"/>
      <c r="G82"/>
      <c r="H82"/>
    </row>
    <row r="83" spans="1:8" ht="12.75">
      <c r="A83" s="118" t="s">
        <v>575</v>
      </c>
      <c r="B83" s="117">
        <v>306</v>
      </c>
      <c r="C83"/>
      <c r="D83"/>
      <c r="E83"/>
      <c r="F83"/>
      <c r="G83"/>
      <c r="H83"/>
    </row>
    <row r="84" spans="1:8" ht="12.75">
      <c r="A84" s="118" t="s">
        <v>303</v>
      </c>
      <c r="B84" s="117">
        <v>172</v>
      </c>
      <c r="C84"/>
      <c r="D84"/>
      <c r="E84"/>
      <c r="F84"/>
      <c r="G84"/>
      <c r="H84"/>
    </row>
    <row r="85" spans="1:8" ht="12.75">
      <c r="A85" s="118" t="s">
        <v>304</v>
      </c>
      <c r="B85" s="117" t="s">
        <v>305</v>
      </c>
      <c r="C85"/>
      <c r="D85"/>
      <c r="E85"/>
      <c r="F85"/>
      <c r="G85"/>
      <c r="H85"/>
    </row>
    <row r="86" spans="1:8" ht="12.75">
      <c r="A86" s="409" t="s">
        <v>319</v>
      </c>
      <c r="B86" s="407"/>
      <c r="C86"/>
      <c r="D86"/>
      <c r="E86"/>
      <c r="F86"/>
      <c r="G86"/>
      <c r="H86"/>
    </row>
    <row r="87" spans="1:8" ht="12.75">
      <c r="A87" s="410" t="s">
        <v>307</v>
      </c>
      <c r="B87" s="408" t="s">
        <v>306</v>
      </c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</sheetData>
  <sheetProtection password="CD4E" sheet="1"/>
  <mergeCells count="30">
    <mergeCell ref="A81:D81"/>
    <mergeCell ref="A78:E78"/>
    <mergeCell ref="A54:F54"/>
    <mergeCell ref="L2:O2"/>
    <mergeCell ref="L3:Q3"/>
    <mergeCell ref="L4:O4"/>
    <mergeCell ref="A7:C7"/>
    <mergeCell ref="A2:D2"/>
    <mergeCell ref="A3:F3"/>
    <mergeCell ref="A4:D4"/>
    <mergeCell ref="A5:C5"/>
    <mergeCell ref="D21:D22"/>
    <mergeCell ref="A6:E6"/>
    <mergeCell ref="B60:B61"/>
    <mergeCell ref="C60:C61"/>
    <mergeCell ref="A55:C55"/>
    <mergeCell ref="A9:A10"/>
    <mergeCell ref="C9:C10"/>
    <mergeCell ref="D52:G53"/>
    <mergeCell ref="E21:H21"/>
    <mergeCell ref="E9:H9"/>
    <mergeCell ref="D60:D61"/>
    <mergeCell ref="A56:C56"/>
    <mergeCell ref="A57:F57"/>
    <mergeCell ref="A58:C58"/>
    <mergeCell ref="A60:A61"/>
    <mergeCell ref="D9:D10"/>
    <mergeCell ref="B9:B10"/>
    <mergeCell ref="A21:A22"/>
    <mergeCell ref="C21:C22"/>
  </mergeCells>
  <printOptions horizontalCentered="1"/>
  <pageMargins left="0.1968503937007874" right="0.1968503937007874" top="0.47" bottom="0.19" header="0.24" footer="0.19"/>
  <pageSetup horizontalDpi="120" verticalDpi="120" orientation="portrait" paperSize="9" scale="75" r:id="rId1"/>
  <headerFooter alignWithMargins="0">
    <oddHeader>&amp;R с. &amp;P                                        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H10" sqref="H10"/>
    </sheetView>
  </sheetViews>
  <sheetFormatPr defaultColWidth="9.00390625" defaultRowHeight="12.75"/>
  <cols>
    <col min="4" max="4" width="11.25390625" style="0" customWidth="1"/>
    <col min="5" max="5" width="12.625" style="0" customWidth="1"/>
  </cols>
  <sheetData>
    <row r="1" ht="12.75">
      <c r="A1" s="87" t="s">
        <v>658</v>
      </c>
    </row>
    <row r="2" ht="12.75">
      <c r="A2" s="87" t="s">
        <v>643</v>
      </c>
    </row>
    <row r="3" ht="12.75">
      <c r="A3" s="87"/>
    </row>
    <row r="4" spans="1:5" ht="12.75">
      <c r="A4" t="s">
        <v>644</v>
      </c>
      <c r="E4">
        <v>866570.43</v>
      </c>
    </row>
    <row r="5" spans="1:5" ht="12.75">
      <c r="A5" s="428" t="s">
        <v>645</v>
      </c>
      <c r="B5" s="428"/>
      <c r="C5" s="428"/>
      <c r="D5" s="428"/>
      <c r="E5" s="94">
        <v>155982.67</v>
      </c>
    </row>
    <row r="6" spans="1:5" ht="12.75">
      <c r="A6" s="363" t="s">
        <v>511</v>
      </c>
      <c r="E6">
        <f>E4+E5</f>
        <v>1022553.1000000001</v>
      </c>
    </row>
    <row r="8" spans="1:5" ht="12.75">
      <c r="A8" s="94" t="s">
        <v>646</v>
      </c>
      <c r="B8" s="94"/>
      <c r="C8" s="94"/>
      <c r="D8" s="94"/>
      <c r="E8" s="94">
        <f>E6*30%</f>
        <v>306765.93</v>
      </c>
    </row>
    <row r="9" spans="1:5" ht="12.75">
      <c r="A9" t="s">
        <v>647</v>
      </c>
      <c r="E9">
        <f>E6+E8</f>
        <v>1329319.03</v>
      </c>
    </row>
    <row r="11" spans="1:5" ht="12.75">
      <c r="A11" s="87" t="s">
        <v>648</v>
      </c>
      <c r="B11" s="87"/>
      <c r="C11" s="87"/>
      <c r="D11" s="87"/>
      <c r="E11" s="87">
        <f>E9*8</f>
        <v>10634552.24</v>
      </c>
    </row>
    <row r="13" spans="1:5" ht="12.75">
      <c r="A13" t="s">
        <v>650</v>
      </c>
      <c r="E13">
        <v>1022553.1</v>
      </c>
    </row>
    <row r="14" spans="1:5" ht="12.75">
      <c r="A14" s="94" t="s">
        <v>649</v>
      </c>
      <c r="B14" s="94"/>
      <c r="C14" s="94"/>
      <c r="D14" s="94"/>
      <c r="E14" s="94">
        <f>E13*20%</f>
        <v>204510.62</v>
      </c>
    </row>
    <row r="15" spans="1:5" ht="12.75">
      <c r="A15" t="s">
        <v>181</v>
      </c>
      <c r="E15">
        <f>E13+E14</f>
        <v>1227063.72</v>
      </c>
    </row>
    <row r="17" spans="1:5" ht="12.75">
      <c r="A17" s="94" t="s">
        <v>646</v>
      </c>
      <c r="B17" s="94"/>
      <c r="C17" s="94"/>
      <c r="D17" s="94"/>
      <c r="E17" s="429">
        <f>E15*30%</f>
        <v>368119.116</v>
      </c>
    </row>
    <row r="18" spans="1:5" ht="12.75">
      <c r="A18" t="s">
        <v>647</v>
      </c>
      <c r="E18" s="54">
        <f>E15+E17</f>
        <v>1595182.836</v>
      </c>
    </row>
    <row r="20" spans="1:5" ht="12.75">
      <c r="A20" s="87" t="s">
        <v>651</v>
      </c>
      <c r="B20" s="87"/>
      <c r="C20" s="87"/>
      <c r="D20" s="87"/>
      <c r="E20" s="425">
        <f>E18*4</f>
        <v>6380731.344</v>
      </c>
    </row>
    <row r="22" spans="1:5" ht="12.75">
      <c r="A22" s="87" t="s">
        <v>653</v>
      </c>
      <c r="B22" s="87"/>
      <c r="C22" s="87"/>
      <c r="D22" s="87"/>
      <c r="E22" s="425">
        <f>E11+E20</f>
        <v>17015283.584</v>
      </c>
    </row>
    <row r="23" spans="1:5" ht="12.75">
      <c r="A23" s="426" t="s">
        <v>652</v>
      </c>
      <c r="B23" s="426"/>
      <c r="C23" s="426"/>
      <c r="D23" s="426"/>
      <c r="E23" s="427">
        <f>E22*34.2%</f>
        <v>5819226.985728</v>
      </c>
    </row>
    <row r="24" spans="1:5" ht="12.75">
      <c r="A24" s="87" t="s">
        <v>203</v>
      </c>
      <c r="E24" s="425">
        <f>E22+E23</f>
        <v>22834510.569728</v>
      </c>
    </row>
  </sheetData>
  <sheetProtection password="CD4E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E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625" style="0" customWidth="1"/>
    <col min="2" max="2" width="13.00390625" style="0" customWidth="1"/>
    <col min="3" max="3" width="14.625" style="0" customWidth="1"/>
    <col min="4" max="4" width="16.375" style="0" customWidth="1"/>
    <col min="5" max="5" width="12.375" style="0" customWidth="1"/>
  </cols>
  <sheetData>
    <row r="1" ht="12.75">
      <c r="A1" s="87" t="s">
        <v>659</v>
      </c>
    </row>
    <row r="2" ht="12.75">
      <c r="A2" s="87" t="s">
        <v>425</v>
      </c>
    </row>
    <row r="3" ht="12.75">
      <c r="A3" s="87" t="s">
        <v>145</v>
      </c>
    </row>
    <row r="5" spans="2:5" ht="33.75" customHeight="1">
      <c r="B5" s="114" t="s">
        <v>146</v>
      </c>
      <c r="C5" s="114" t="s">
        <v>147</v>
      </c>
      <c r="D5" s="114" t="s">
        <v>427</v>
      </c>
      <c r="E5" s="114" t="s">
        <v>428</v>
      </c>
    </row>
    <row r="6" spans="2:5" ht="12.75">
      <c r="B6" s="115" t="s">
        <v>148</v>
      </c>
      <c r="C6" s="115">
        <f>SUM(C7:C31)+2</f>
        <v>25</v>
      </c>
      <c r="D6" s="116">
        <f>SUM(D7:D31)</f>
        <v>23473</v>
      </c>
      <c r="E6" s="116">
        <f aca="true" t="shared" si="0" ref="E6:E40">D6*12</f>
        <v>281676</v>
      </c>
    </row>
    <row r="7" spans="2:5" ht="12.75">
      <c r="B7" s="117" t="s">
        <v>149</v>
      </c>
      <c r="C7" s="118">
        <v>16</v>
      </c>
      <c r="D7" s="119">
        <v>16000</v>
      </c>
      <c r="E7" s="119">
        <f t="shared" si="0"/>
        <v>192000</v>
      </c>
    </row>
    <row r="8" spans="2:5" ht="12.75">
      <c r="B8" s="117">
        <v>24</v>
      </c>
      <c r="C8" s="118">
        <v>2</v>
      </c>
      <c r="D8" s="119">
        <v>1920</v>
      </c>
      <c r="E8" s="119">
        <f t="shared" si="0"/>
        <v>23040</v>
      </c>
    </row>
    <row r="9" spans="2:5" ht="12.75">
      <c r="B9" s="117">
        <v>23</v>
      </c>
      <c r="C9" s="118"/>
      <c r="D9" s="119"/>
      <c r="E9" s="119">
        <f t="shared" si="0"/>
        <v>0</v>
      </c>
    </row>
    <row r="10" spans="2:5" ht="12.75">
      <c r="B10" s="117">
        <v>22</v>
      </c>
      <c r="C10" s="118"/>
      <c r="D10" s="119"/>
      <c r="E10" s="119">
        <f t="shared" si="0"/>
        <v>0</v>
      </c>
    </row>
    <row r="11" spans="2:5" ht="12.75">
      <c r="B11" s="117">
        <v>21</v>
      </c>
      <c r="C11" s="118">
        <v>1</v>
      </c>
      <c r="D11" s="119">
        <v>840</v>
      </c>
      <c r="E11" s="119">
        <f t="shared" si="0"/>
        <v>10080</v>
      </c>
    </row>
    <row r="12" spans="2:5" ht="12.75">
      <c r="B12" s="117">
        <v>20</v>
      </c>
      <c r="C12" s="118">
        <v>1</v>
      </c>
      <c r="D12" s="119">
        <v>800</v>
      </c>
      <c r="E12" s="119">
        <f t="shared" si="0"/>
        <v>9600</v>
      </c>
    </row>
    <row r="13" spans="2:5" ht="12.75">
      <c r="B13" s="117">
        <v>19</v>
      </c>
      <c r="C13" s="118">
        <v>1</v>
      </c>
      <c r="D13" s="119">
        <v>760</v>
      </c>
      <c r="E13" s="119">
        <f t="shared" si="0"/>
        <v>9120</v>
      </c>
    </row>
    <row r="14" spans="2:5" ht="12.75">
      <c r="B14" s="117">
        <v>18</v>
      </c>
      <c r="C14" s="118"/>
      <c r="D14" s="119"/>
      <c r="E14" s="119">
        <f t="shared" si="0"/>
        <v>0</v>
      </c>
    </row>
    <row r="15" spans="2:5" ht="12.75">
      <c r="B15" s="117">
        <v>17</v>
      </c>
      <c r="C15" s="118">
        <v>1</v>
      </c>
      <c r="D15" s="119">
        <v>680</v>
      </c>
      <c r="E15" s="119">
        <f t="shared" si="0"/>
        <v>8160</v>
      </c>
    </row>
    <row r="16" spans="2:5" ht="12.75">
      <c r="B16" s="117">
        <v>16</v>
      </c>
      <c r="C16" s="118">
        <v>1</v>
      </c>
      <c r="D16" s="119">
        <v>640</v>
      </c>
      <c r="E16" s="119">
        <f t="shared" si="0"/>
        <v>7680</v>
      </c>
    </row>
    <row r="17" spans="2:5" ht="12.75">
      <c r="B17" s="117">
        <v>15</v>
      </c>
      <c r="C17" s="118"/>
      <c r="D17" s="119"/>
      <c r="E17" s="119">
        <f t="shared" si="0"/>
        <v>0</v>
      </c>
    </row>
    <row r="18" spans="2:5" ht="12.75">
      <c r="B18" s="117">
        <v>14</v>
      </c>
      <c r="C18" s="120" t="s">
        <v>429</v>
      </c>
      <c r="D18" s="119">
        <v>1000</v>
      </c>
      <c r="E18" s="119">
        <f t="shared" si="0"/>
        <v>12000</v>
      </c>
    </row>
    <row r="19" spans="2:5" ht="12.75">
      <c r="B19" s="117">
        <v>13</v>
      </c>
      <c r="C19" s="118"/>
      <c r="D19" s="119"/>
      <c r="E19" s="119">
        <f t="shared" si="0"/>
        <v>0</v>
      </c>
    </row>
    <row r="20" spans="2:5" ht="12.75">
      <c r="B20" s="117">
        <v>12</v>
      </c>
      <c r="C20" s="118"/>
      <c r="D20" s="119"/>
      <c r="E20" s="119">
        <f t="shared" si="0"/>
        <v>0</v>
      </c>
    </row>
    <row r="21" spans="2:5" ht="12.75">
      <c r="B21" s="117">
        <v>11</v>
      </c>
      <c r="C21" s="120" t="s">
        <v>429</v>
      </c>
      <c r="D21" s="119">
        <v>833</v>
      </c>
      <c r="E21" s="119">
        <f t="shared" si="0"/>
        <v>9996</v>
      </c>
    </row>
    <row r="22" spans="2:5" ht="12.75">
      <c r="B22" s="117">
        <v>10</v>
      </c>
      <c r="C22" s="120"/>
      <c r="D22" s="119"/>
      <c r="E22" s="119">
        <f t="shared" si="0"/>
        <v>0</v>
      </c>
    </row>
    <row r="23" spans="2:5" ht="12.75">
      <c r="B23" s="117">
        <v>9</v>
      </c>
      <c r="C23" s="120"/>
      <c r="D23" s="119"/>
      <c r="E23" s="119">
        <f t="shared" si="0"/>
        <v>0</v>
      </c>
    </row>
    <row r="24" spans="2:5" ht="12.75">
      <c r="B24" s="117">
        <v>8</v>
      </c>
      <c r="C24" s="120"/>
      <c r="D24" s="118"/>
      <c r="E24" s="119">
        <f t="shared" si="0"/>
        <v>0</v>
      </c>
    </row>
    <row r="25" spans="2:5" ht="12.75">
      <c r="B25" s="117">
        <v>7</v>
      </c>
      <c r="C25" s="118"/>
      <c r="D25" s="118"/>
      <c r="E25" s="119">
        <f t="shared" si="0"/>
        <v>0</v>
      </c>
    </row>
    <row r="26" spans="2:5" ht="12.75">
      <c r="B26" s="117">
        <v>6</v>
      </c>
      <c r="C26" s="118"/>
      <c r="D26" s="118"/>
      <c r="E26" s="119">
        <f t="shared" si="0"/>
        <v>0</v>
      </c>
    </row>
    <row r="27" spans="2:5" ht="12.75">
      <c r="B27" s="117">
        <v>5</v>
      </c>
      <c r="C27" s="118"/>
      <c r="D27" s="118"/>
      <c r="E27" s="119">
        <f t="shared" si="0"/>
        <v>0</v>
      </c>
    </row>
    <row r="28" spans="2:5" ht="12.75">
      <c r="B28" s="117">
        <v>4</v>
      </c>
      <c r="C28" s="118"/>
      <c r="D28" s="118"/>
      <c r="E28" s="119">
        <f t="shared" si="0"/>
        <v>0</v>
      </c>
    </row>
    <row r="29" spans="2:5" ht="12.75">
      <c r="B29" s="117">
        <v>3</v>
      </c>
      <c r="C29" s="118"/>
      <c r="D29" s="118"/>
      <c r="E29" s="119">
        <f t="shared" si="0"/>
        <v>0</v>
      </c>
    </row>
    <row r="30" spans="2:5" ht="12.75">
      <c r="B30" s="117">
        <v>2</v>
      </c>
      <c r="C30" s="118"/>
      <c r="D30" s="118"/>
      <c r="E30" s="119">
        <f t="shared" si="0"/>
        <v>0</v>
      </c>
    </row>
    <row r="31" spans="2:5" ht="12.75">
      <c r="B31" s="117">
        <v>1</v>
      </c>
      <c r="C31" s="118"/>
      <c r="D31" s="118"/>
      <c r="E31" s="119">
        <f t="shared" si="0"/>
        <v>0</v>
      </c>
    </row>
    <row r="32" spans="2:5" ht="12.75">
      <c r="B32" s="121" t="s">
        <v>150</v>
      </c>
      <c r="C32" s="115">
        <f>SUM(C33:C39)</f>
        <v>0</v>
      </c>
      <c r="D32" s="115">
        <f>SUM(D33:D39)</f>
        <v>0</v>
      </c>
      <c r="E32" s="116">
        <f t="shared" si="0"/>
        <v>0</v>
      </c>
    </row>
    <row r="33" spans="2:5" ht="12.75">
      <c r="B33" s="117" t="s">
        <v>151</v>
      </c>
      <c r="C33" s="118"/>
      <c r="D33" s="118"/>
      <c r="E33" s="119">
        <f t="shared" si="0"/>
        <v>0</v>
      </c>
    </row>
    <row r="34" spans="2:5" ht="12.75">
      <c r="B34" s="117">
        <v>13</v>
      </c>
      <c r="C34" s="118"/>
      <c r="D34" s="118"/>
      <c r="E34" s="119">
        <f t="shared" si="0"/>
        <v>0</v>
      </c>
    </row>
    <row r="35" spans="2:5" ht="12.75">
      <c r="B35" s="117">
        <v>12</v>
      </c>
      <c r="C35" s="118"/>
      <c r="D35" s="118"/>
      <c r="E35" s="119">
        <f t="shared" si="0"/>
        <v>0</v>
      </c>
    </row>
    <row r="36" spans="2:5" ht="12.75">
      <c r="B36" s="117">
        <v>11</v>
      </c>
      <c r="C36" s="118"/>
      <c r="D36" s="118"/>
      <c r="E36" s="119">
        <f t="shared" si="0"/>
        <v>0</v>
      </c>
    </row>
    <row r="37" spans="2:5" ht="12.75">
      <c r="B37" s="117">
        <v>10</v>
      </c>
      <c r="C37" s="118"/>
      <c r="D37" s="118"/>
      <c r="E37" s="119">
        <f t="shared" si="0"/>
        <v>0</v>
      </c>
    </row>
    <row r="38" spans="2:5" ht="12.75">
      <c r="B38" s="117">
        <v>9</v>
      </c>
      <c r="C38" s="118"/>
      <c r="D38" s="118"/>
      <c r="E38" s="119">
        <f t="shared" si="0"/>
        <v>0</v>
      </c>
    </row>
    <row r="39" spans="2:5" ht="12.75">
      <c r="B39" s="117">
        <v>8</v>
      </c>
      <c r="C39" s="118"/>
      <c r="D39" s="118"/>
      <c r="E39" s="119">
        <f t="shared" si="0"/>
        <v>0</v>
      </c>
    </row>
    <row r="40" spans="2:5" ht="25.5">
      <c r="B40" s="122" t="s">
        <v>152</v>
      </c>
      <c r="C40" s="123">
        <f>C6+C32</f>
        <v>25</v>
      </c>
      <c r="D40" s="123">
        <f>D6+D32</f>
        <v>23473</v>
      </c>
      <c r="E40" s="124">
        <f t="shared" si="0"/>
        <v>281676</v>
      </c>
    </row>
    <row r="41" spans="2:5" ht="12.75">
      <c r="B41" s="123" t="s">
        <v>426</v>
      </c>
      <c r="C41" s="123"/>
      <c r="D41" s="123"/>
      <c r="E41" s="124">
        <v>96333.2</v>
      </c>
    </row>
  </sheetData>
  <sheetProtection password="CD4E" sheet="1"/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I85"/>
  <sheetViews>
    <sheetView zoomScalePageLayoutView="0" workbookViewId="0" topLeftCell="A1">
      <selection activeCell="L33" sqref="L33"/>
    </sheetView>
  </sheetViews>
  <sheetFormatPr defaultColWidth="9.00390625" defaultRowHeight="12.75"/>
  <cols>
    <col min="1" max="2" width="9.125" style="127" customWidth="1"/>
    <col min="3" max="3" width="8.375" style="127" customWidth="1"/>
    <col min="4" max="4" width="9.125" style="127" customWidth="1"/>
    <col min="5" max="5" width="10.125" style="127" customWidth="1"/>
    <col min="6" max="6" width="18.375" style="127" customWidth="1"/>
    <col min="7" max="7" width="10.375" style="127" customWidth="1"/>
    <col min="8" max="8" width="11.375" style="127" customWidth="1"/>
    <col min="9" max="9" width="9.125" style="127" customWidth="1"/>
    <col min="10" max="13" width="9.125" style="129" customWidth="1"/>
  </cols>
  <sheetData>
    <row r="2" ht="15">
      <c r="A2" s="126"/>
    </row>
    <row r="3" spans="1:9" ht="15">
      <c r="A3" s="441" t="s">
        <v>153</v>
      </c>
      <c r="B3" s="441"/>
      <c r="C3" s="441"/>
      <c r="D3" s="441"/>
      <c r="E3" s="441"/>
      <c r="F3" s="441"/>
      <c r="G3" s="441"/>
      <c r="H3" s="441"/>
      <c r="I3" s="128"/>
    </row>
    <row r="4" spans="1:9" ht="15">
      <c r="A4" s="441" t="s">
        <v>154</v>
      </c>
      <c r="B4" s="441"/>
      <c r="C4" s="441"/>
      <c r="D4" s="441"/>
      <c r="E4" s="441"/>
      <c r="F4" s="441"/>
      <c r="G4" s="441"/>
      <c r="H4" s="441"/>
      <c r="I4" s="128"/>
    </row>
    <row r="5" spans="1:9" ht="12.75">
      <c r="A5" s="129"/>
      <c r="B5" s="129"/>
      <c r="C5" s="129"/>
      <c r="D5" s="129"/>
      <c r="E5" s="129"/>
      <c r="F5" s="129"/>
      <c r="G5" s="129"/>
      <c r="H5" s="129"/>
      <c r="I5" s="129"/>
    </row>
    <row r="6" spans="1:9" ht="14.25">
      <c r="A6" s="130"/>
      <c r="B6" s="129"/>
      <c r="C6" s="129"/>
      <c r="D6" s="129"/>
      <c r="E6" s="129"/>
      <c r="F6" s="129"/>
      <c r="G6" s="129"/>
      <c r="H6" s="129"/>
      <c r="I6" s="129"/>
    </row>
    <row r="7" spans="1:9" ht="15.75">
      <c r="A7" s="444"/>
      <c r="B7" s="444"/>
      <c r="C7" s="444"/>
      <c r="D7" s="444"/>
      <c r="E7" s="444"/>
      <c r="F7" s="444"/>
      <c r="G7" s="131" t="s">
        <v>155</v>
      </c>
      <c r="H7" s="131" t="s">
        <v>65</v>
      </c>
      <c r="I7" s="129"/>
    </row>
    <row r="8" spans="1:9" ht="15.75">
      <c r="A8" s="444" t="s">
        <v>412</v>
      </c>
      <c r="B8" s="444"/>
      <c r="C8" s="444"/>
      <c r="D8" s="444"/>
      <c r="E8" s="444"/>
      <c r="F8" s="444"/>
      <c r="G8" s="444"/>
      <c r="H8" s="444"/>
      <c r="I8" s="129"/>
    </row>
    <row r="9" spans="1:9" ht="15">
      <c r="A9" s="448" t="s">
        <v>156</v>
      </c>
      <c r="B9" s="448"/>
      <c r="C9" s="448"/>
      <c r="D9" s="448"/>
      <c r="E9" s="448"/>
      <c r="F9" s="448"/>
      <c r="G9" s="131"/>
      <c r="H9" s="131"/>
      <c r="I9" s="129"/>
    </row>
    <row r="10" spans="1:9" ht="14.25">
      <c r="A10" s="442" t="s">
        <v>401</v>
      </c>
      <c r="B10" s="442"/>
      <c r="C10" s="442"/>
      <c r="D10" s="442"/>
      <c r="E10" s="442"/>
      <c r="F10" s="442"/>
      <c r="G10" s="370">
        <v>55200</v>
      </c>
      <c r="H10" s="132"/>
      <c r="I10" s="129"/>
    </row>
    <row r="11" spans="1:9" ht="14.25">
      <c r="A11" s="443"/>
      <c r="B11" s="443"/>
      <c r="C11" s="443"/>
      <c r="D11" s="443"/>
      <c r="E11" s="443"/>
      <c r="F11" s="443"/>
      <c r="G11" s="369">
        <f>G10</f>
        <v>55200</v>
      </c>
      <c r="H11" s="369">
        <f>H10</f>
        <v>0</v>
      </c>
      <c r="I11" s="129"/>
    </row>
    <row r="12" spans="1:9" ht="15.75">
      <c r="A12" s="444" t="s">
        <v>157</v>
      </c>
      <c r="B12" s="444"/>
      <c r="C12" s="444"/>
      <c r="D12" s="444"/>
      <c r="E12" s="444"/>
      <c r="F12" s="444"/>
      <c r="G12" s="444"/>
      <c r="H12" s="444"/>
      <c r="I12" s="129"/>
    </row>
    <row r="13" spans="1:9" ht="14.25">
      <c r="A13" s="449" t="s">
        <v>158</v>
      </c>
      <c r="B13" s="449"/>
      <c r="C13" s="449"/>
      <c r="D13" s="449"/>
      <c r="E13" s="449"/>
      <c r="F13" s="449"/>
      <c r="G13" s="150">
        <v>4000</v>
      </c>
      <c r="H13" s="150"/>
      <c r="I13" s="129"/>
    </row>
    <row r="14" spans="1:9" ht="14.25">
      <c r="A14" s="450" t="s">
        <v>323</v>
      </c>
      <c r="B14" s="450"/>
      <c r="C14" s="450"/>
      <c r="D14" s="450"/>
      <c r="E14" s="450"/>
      <c r="F14" s="450"/>
      <c r="G14" s="134">
        <v>4000</v>
      </c>
      <c r="H14" s="134">
        <v>4000</v>
      </c>
      <c r="I14" s="129"/>
    </row>
    <row r="15" spans="1:9" ht="14.25">
      <c r="A15" s="130"/>
      <c r="B15" s="129"/>
      <c r="C15" s="129"/>
      <c r="D15" s="129"/>
      <c r="E15" s="129"/>
      <c r="F15" s="129"/>
      <c r="G15" s="129"/>
      <c r="H15" s="129"/>
      <c r="I15" s="129"/>
    </row>
    <row r="16" spans="1:9" ht="14.25">
      <c r="A16" s="130"/>
      <c r="B16" s="129"/>
      <c r="C16" s="129"/>
      <c r="D16" s="129"/>
      <c r="E16" s="129"/>
      <c r="F16" s="129"/>
      <c r="G16" s="129"/>
      <c r="H16" s="129"/>
      <c r="I16" s="129"/>
    </row>
    <row r="17" spans="1:9" ht="14.25">
      <c r="A17" s="135"/>
      <c r="B17" s="129"/>
      <c r="C17" s="129"/>
      <c r="D17" s="129"/>
      <c r="E17" s="129"/>
      <c r="F17" s="129"/>
      <c r="G17" s="129"/>
      <c r="H17" s="129"/>
      <c r="I17" s="129"/>
    </row>
    <row r="18" spans="1:9" ht="14.25">
      <c r="A18" s="135"/>
      <c r="B18" s="129"/>
      <c r="C18" s="129"/>
      <c r="D18" s="129"/>
      <c r="E18" s="129"/>
      <c r="F18" s="129"/>
      <c r="G18" s="129"/>
      <c r="H18" s="129"/>
      <c r="I18" s="129"/>
    </row>
    <row r="19" spans="1:9" ht="15">
      <c r="A19" s="441" t="s">
        <v>159</v>
      </c>
      <c r="B19" s="441"/>
      <c r="C19" s="441"/>
      <c r="D19" s="441"/>
      <c r="E19" s="441"/>
      <c r="F19" s="441"/>
      <c r="G19" s="441"/>
      <c r="H19" s="441"/>
      <c r="I19" s="128"/>
    </row>
    <row r="20" spans="1:9" ht="15">
      <c r="A20" s="441" t="s">
        <v>100</v>
      </c>
      <c r="B20" s="441"/>
      <c r="C20" s="441"/>
      <c r="D20" s="441"/>
      <c r="E20" s="441"/>
      <c r="F20" s="441"/>
      <c r="G20" s="441"/>
      <c r="H20" s="441"/>
      <c r="I20" s="128"/>
    </row>
    <row r="21" spans="1:9" ht="15.75">
      <c r="A21" s="452" t="s">
        <v>157</v>
      </c>
      <c r="B21" s="452"/>
      <c r="C21" s="452"/>
      <c r="D21" s="452"/>
      <c r="E21" s="452"/>
      <c r="F21" s="452"/>
      <c r="G21" s="452"/>
      <c r="H21" s="452"/>
      <c r="I21" s="129"/>
    </row>
    <row r="22" spans="1:9" ht="12.75">
      <c r="A22" s="129"/>
      <c r="B22" s="129"/>
      <c r="C22" s="129"/>
      <c r="D22" s="129"/>
      <c r="E22" s="129"/>
      <c r="F22" s="129"/>
      <c r="G22" s="129"/>
      <c r="H22" s="129"/>
      <c r="I22" s="129"/>
    </row>
    <row r="23" spans="1:9" ht="12.75">
      <c r="A23" s="451"/>
      <c r="B23" s="451"/>
      <c r="C23" s="451"/>
      <c r="D23" s="451"/>
      <c r="E23" s="451"/>
      <c r="F23" s="451"/>
      <c r="G23" s="136" t="s">
        <v>155</v>
      </c>
      <c r="H23" s="136" t="s">
        <v>65</v>
      </c>
      <c r="I23" s="129"/>
    </row>
    <row r="24" spans="1:9" ht="14.25">
      <c r="A24" s="449" t="s">
        <v>160</v>
      </c>
      <c r="B24" s="449"/>
      <c r="C24" s="449"/>
      <c r="D24" s="449"/>
      <c r="E24" s="449"/>
      <c r="F24" s="449"/>
      <c r="G24" s="137">
        <f>G25</f>
        <v>26140</v>
      </c>
      <c r="H24" s="137">
        <f>H25</f>
        <v>0</v>
      </c>
      <c r="I24" s="129"/>
    </row>
    <row r="25" spans="1:9" ht="14.25">
      <c r="A25" s="445" t="s">
        <v>161</v>
      </c>
      <c r="B25" s="446"/>
      <c r="C25" s="446"/>
      <c r="D25" s="446"/>
      <c r="E25" s="446"/>
      <c r="F25" s="447"/>
      <c r="G25" s="137">
        <f>G26+G27</f>
        <v>26140</v>
      </c>
      <c r="H25" s="137">
        <f>H26</f>
        <v>0</v>
      </c>
      <c r="I25" s="129"/>
    </row>
    <row r="26" spans="1:9" ht="14.25">
      <c r="A26" s="438" t="s">
        <v>402</v>
      </c>
      <c r="B26" s="439"/>
      <c r="C26" s="439"/>
      <c r="D26" s="439"/>
      <c r="E26" s="439"/>
      <c r="F26" s="440"/>
      <c r="G26" s="138">
        <v>25600</v>
      </c>
      <c r="H26" s="138"/>
      <c r="I26" s="129"/>
    </row>
    <row r="27" spans="1:9" ht="14.25">
      <c r="A27" s="438" t="s">
        <v>403</v>
      </c>
      <c r="B27" s="439"/>
      <c r="C27" s="439"/>
      <c r="D27" s="439"/>
      <c r="E27" s="439"/>
      <c r="F27" s="440"/>
      <c r="G27" s="138">
        <v>540</v>
      </c>
      <c r="H27" s="138"/>
      <c r="I27" s="129"/>
    </row>
    <row r="28" ht="14.25">
      <c r="A28" s="140"/>
    </row>
    <row r="29" ht="14.25">
      <c r="A29" s="140"/>
    </row>
    <row r="30" ht="14.25">
      <c r="A30" s="141"/>
    </row>
    <row r="31" spans="1:7" ht="14.25">
      <c r="A31" s="130"/>
      <c r="B31" s="129"/>
      <c r="C31" s="129"/>
      <c r="D31" s="129"/>
      <c r="E31" s="129"/>
      <c r="F31" s="129"/>
      <c r="G31" s="129"/>
    </row>
    <row r="32" spans="1:7" ht="14.25">
      <c r="A32" s="130"/>
      <c r="B32" s="129"/>
      <c r="C32" s="129"/>
      <c r="D32" s="129"/>
      <c r="E32" s="129"/>
      <c r="F32" s="129"/>
      <c r="G32" s="129"/>
    </row>
    <row r="33" spans="1:7" ht="14.25">
      <c r="A33" s="130"/>
      <c r="B33" s="129"/>
      <c r="C33" s="129"/>
      <c r="D33" s="129"/>
      <c r="E33" s="129"/>
      <c r="F33" s="129"/>
      <c r="G33" s="129"/>
    </row>
    <row r="34" spans="1:7" ht="14.25">
      <c r="A34" s="130"/>
      <c r="B34" s="129"/>
      <c r="C34" s="129"/>
      <c r="D34" s="129"/>
      <c r="E34" s="129"/>
      <c r="F34" s="129"/>
      <c r="G34" s="129"/>
    </row>
    <row r="35" spans="1:7" ht="14.25">
      <c r="A35" s="130"/>
      <c r="B35" s="129"/>
      <c r="C35" s="129"/>
      <c r="D35" s="129"/>
      <c r="E35" s="129"/>
      <c r="F35" s="129"/>
      <c r="G35" s="129"/>
    </row>
    <row r="36" spans="1:7" ht="14.25">
      <c r="A36" s="130"/>
      <c r="B36" s="129"/>
      <c r="C36" s="129"/>
      <c r="D36" s="129"/>
      <c r="E36" s="129"/>
      <c r="F36" s="129"/>
      <c r="G36" s="129"/>
    </row>
    <row r="37" spans="1:7" ht="14.25">
      <c r="A37" s="130"/>
      <c r="B37" s="129"/>
      <c r="C37" s="129"/>
      <c r="D37" s="129"/>
      <c r="E37" s="129"/>
      <c r="F37" s="129"/>
      <c r="G37" s="129"/>
    </row>
    <row r="38" spans="1:7" ht="14.25">
      <c r="A38" s="130"/>
      <c r="B38" s="129"/>
      <c r="C38" s="129"/>
      <c r="D38" s="129"/>
      <c r="E38" s="129"/>
      <c r="F38" s="129"/>
      <c r="G38" s="129"/>
    </row>
    <row r="39" spans="1:7" ht="14.25">
      <c r="A39" s="130"/>
      <c r="B39" s="129"/>
      <c r="C39" s="129"/>
      <c r="D39" s="129"/>
      <c r="E39" s="129"/>
      <c r="F39" s="129"/>
      <c r="G39" s="129"/>
    </row>
    <row r="40" spans="1:7" ht="14.25">
      <c r="A40" s="141"/>
      <c r="B40" s="129"/>
      <c r="C40" s="129"/>
      <c r="D40" s="129"/>
      <c r="E40" s="129"/>
      <c r="F40" s="129"/>
      <c r="G40" s="129"/>
    </row>
    <row r="41" spans="1:7" ht="14.25">
      <c r="A41" s="130"/>
      <c r="B41" s="129"/>
      <c r="C41" s="129"/>
      <c r="D41" s="129"/>
      <c r="E41" s="129"/>
      <c r="F41" s="129"/>
      <c r="G41" s="129"/>
    </row>
    <row r="67" spans="1:9" ht="12.75">
      <c r="A67" s="129"/>
      <c r="B67" s="129"/>
      <c r="C67" s="129"/>
      <c r="D67" s="129"/>
      <c r="E67" s="129"/>
      <c r="F67" s="129"/>
      <c r="G67" s="129"/>
      <c r="H67" s="129"/>
      <c r="I67" s="129"/>
    </row>
    <row r="68" spans="1:9" ht="12.75">
      <c r="A68" s="129"/>
      <c r="B68" s="129"/>
      <c r="C68" s="129"/>
      <c r="D68" s="129"/>
      <c r="E68" s="129"/>
      <c r="F68" s="129"/>
      <c r="G68" s="129"/>
      <c r="H68" s="129"/>
      <c r="I68" s="129"/>
    </row>
    <row r="69" spans="1:9" ht="12.75">
      <c r="A69" s="129"/>
      <c r="B69" s="129"/>
      <c r="C69" s="129"/>
      <c r="D69" s="129"/>
      <c r="E69" s="129"/>
      <c r="F69" s="129"/>
      <c r="G69" s="129"/>
      <c r="H69" s="129"/>
      <c r="I69" s="129"/>
    </row>
    <row r="70" spans="1:9" ht="12.75">
      <c r="A70" s="129"/>
      <c r="B70" s="129"/>
      <c r="C70" s="129"/>
      <c r="D70" s="129"/>
      <c r="E70" s="129"/>
      <c r="F70" s="129"/>
      <c r="G70" s="129"/>
      <c r="H70" s="129"/>
      <c r="I70" s="129"/>
    </row>
    <row r="71" spans="1:9" ht="12.75">
      <c r="A71" s="129"/>
      <c r="B71" s="129"/>
      <c r="C71" s="129"/>
      <c r="D71" s="129"/>
      <c r="E71" s="129"/>
      <c r="F71" s="129"/>
      <c r="G71" s="129"/>
      <c r="H71" s="129"/>
      <c r="I71" s="129"/>
    </row>
    <row r="72" spans="1:9" ht="12.75">
      <c r="A72" s="129"/>
      <c r="B72" s="129"/>
      <c r="C72" s="129"/>
      <c r="D72" s="129"/>
      <c r="E72" s="129"/>
      <c r="F72" s="129"/>
      <c r="G72" s="129"/>
      <c r="H72" s="129"/>
      <c r="I72" s="129"/>
    </row>
    <row r="73" spans="1:9" ht="12.75">
      <c r="A73" s="129"/>
      <c r="B73" s="129"/>
      <c r="C73" s="129"/>
      <c r="D73" s="129"/>
      <c r="E73" s="129"/>
      <c r="F73" s="129"/>
      <c r="G73" s="129"/>
      <c r="H73" s="129"/>
      <c r="I73" s="129"/>
    </row>
    <row r="74" spans="1:9" ht="12.75">
      <c r="A74" s="129"/>
      <c r="B74" s="129"/>
      <c r="C74" s="129"/>
      <c r="D74" s="129"/>
      <c r="E74" s="129"/>
      <c r="F74" s="129"/>
      <c r="G74" s="129"/>
      <c r="H74" s="129"/>
      <c r="I74" s="129"/>
    </row>
    <row r="75" spans="1:9" ht="12.75">
      <c r="A75" s="129"/>
      <c r="B75" s="129"/>
      <c r="C75" s="129"/>
      <c r="D75" s="129"/>
      <c r="E75" s="129"/>
      <c r="F75" s="129"/>
      <c r="G75" s="129"/>
      <c r="H75" s="129"/>
      <c r="I75" s="129"/>
    </row>
    <row r="76" spans="1:9" ht="12.75">
      <c r="A76" s="129"/>
      <c r="B76" s="129"/>
      <c r="C76" s="129"/>
      <c r="D76" s="129"/>
      <c r="E76" s="129"/>
      <c r="F76" s="129"/>
      <c r="G76" s="129"/>
      <c r="H76" s="129"/>
      <c r="I76" s="129"/>
    </row>
    <row r="77" spans="1:9" ht="12.75">
      <c r="A77" s="129"/>
      <c r="B77" s="129"/>
      <c r="C77" s="129"/>
      <c r="D77" s="129"/>
      <c r="E77" s="129"/>
      <c r="F77" s="129"/>
      <c r="G77" s="129"/>
      <c r="H77" s="129"/>
      <c r="I77" s="129"/>
    </row>
    <row r="78" spans="1:9" ht="12.75">
      <c r="A78" s="129"/>
      <c r="B78" s="129"/>
      <c r="C78" s="129"/>
      <c r="D78" s="129"/>
      <c r="E78" s="129"/>
      <c r="F78" s="129"/>
      <c r="G78" s="129"/>
      <c r="H78" s="129"/>
      <c r="I78" s="129"/>
    </row>
    <row r="79" spans="1:9" ht="12.75">
      <c r="A79" s="129"/>
      <c r="B79" s="129"/>
      <c r="C79" s="129"/>
      <c r="D79" s="129"/>
      <c r="E79" s="129"/>
      <c r="F79" s="129"/>
      <c r="G79" s="129"/>
      <c r="H79" s="129"/>
      <c r="I79" s="129"/>
    </row>
    <row r="80" spans="1:9" ht="12.75">
      <c r="A80" s="129"/>
      <c r="B80" s="129"/>
      <c r="C80" s="129"/>
      <c r="D80" s="129"/>
      <c r="E80" s="129"/>
      <c r="F80" s="129"/>
      <c r="G80" s="129"/>
      <c r="H80" s="129"/>
      <c r="I80" s="129"/>
    </row>
    <row r="81" spans="1:9" ht="12.75">
      <c r="A81" s="129"/>
      <c r="B81" s="129"/>
      <c r="C81" s="129"/>
      <c r="D81" s="129"/>
      <c r="E81" s="129"/>
      <c r="F81" s="129"/>
      <c r="G81" s="129"/>
      <c r="H81" s="129"/>
      <c r="I81" s="129"/>
    </row>
    <row r="82" spans="1:9" ht="12.75">
      <c r="A82" s="129"/>
      <c r="B82" s="129"/>
      <c r="C82" s="129"/>
      <c r="D82" s="129"/>
      <c r="E82" s="129"/>
      <c r="F82" s="129"/>
      <c r="G82" s="129"/>
      <c r="H82" s="129"/>
      <c r="I82" s="129"/>
    </row>
    <row r="83" spans="1:9" ht="12.75">
      <c r="A83" s="129"/>
      <c r="B83" s="129"/>
      <c r="C83" s="129"/>
      <c r="D83" s="129"/>
      <c r="E83" s="129"/>
      <c r="F83" s="129"/>
      <c r="G83" s="129"/>
      <c r="H83" s="129"/>
      <c r="I83" s="129"/>
    </row>
    <row r="84" spans="1:9" ht="12.75">
      <c r="A84" s="129"/>
      <c r="B84" s="129"/>
      <c r="C84" s="129"/>
      <c r="D84" s="129"/>
      <c r="E84" s="129"/>
      <c r="F84" s="129"/>
      <c r="G84" s="129"/>
      <c r="H84" s="129"/>
      <c r="I84" s="129"/>
    </row>
    <row r="85" spans="1:9" ht="12.75">
      <c r="A85" s="129"/>
      <c r="B85" s="129"/>
      <c r="C85" s="129"/>
      <c r="D85" s="129"/>
      <c r="E85" s="129"/>
      <c r="F85" s="129"/>
      <c r="G85" s="129"/>
      <c r="H85" s="129"/>
      <c r="I85" s="129"/>
    </row>
  </sheetData>
  <sheetProtection password="CD4E" sheet="1"/>
  <mergeCells count="18">
    <mergeCell ref="A26:F26"/>
    <mergeCell ref="A9:F9"/>
    <mergeCell ref="A13:F13"/>
    <mergeCell ref="A14:F14"/>
    <mergeCell ref="A20:H20"/>
    <mergeCell ref="A23:F23"/>
    <mergeCell ref="A24:F24"/>
    <mergeCell ref="A21:H21"/>
    <mergeCell ref="A27:F27"/>
    <mergeCell ref="A3:H3"/>
    <mergeCell ref="A4:H4"/>
    <mergeCell ref="A19:H19"/>
    <mergeCell ref="A10:F10"/>
    <mergeCell ref="A11:F11"/>
    <mergeCell ref="A7:F7"/>
    <mergeCell ref="A12:H12"/>
    <mergeCell ref="A8:H8"/>
    <mergeCell ref="A25:F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51"/>
  <sheetViews>
    <sheetView zoomScalePageLayoutView="0" workbookViewId="0" topLeftCell="A1">
      <selection activeCell="H33" sqref="H33"/>
    </sheetView>
  </sheetViews>
  <sheetFormatPr defaultColWidth="9.00390625" defaultRowHeight="12.75"/>
  <cols>
    <col min="1" max="1" width="57.125" style="127" customWidth="1"/>
    <col min="2" max="2" width="14.25390625" style="127" customWidth="1"/>
    <col min="3" max="3" width="15.375" style="127" customWidth="1"/>
    <col min="4" max="4" width="9.125" style="127" customWidth="1"/>
    <col min="5" max="5" width="10.125" style="127" customWidth="1"/>
    <col min="6" max="6" width="9.75390625" style="127" customWidth="1"/>
    <col min="7" max="7" width="10.375" style="127" customWidth="1"/>
    <col min="8" max="8" width="11.375" style="127" customWidth="1"/>
    <col min="9" max="9" width="9.125" style="127" customWidth="1"/>
    <col min="10" max="13" width="9.125" style="129" customWidth="1"/>
  </cols>
  <sheetData>
    <row r="1" ht="14.25">
      <c r="A1" s="140"/>
    </row>
    <row r="2" ht="14.25">
      <c r="A2" s="142"/>
    </row>
    <row r="3" spans="1:7" ht="18">
      <c r="A3" s="453" t="s">
        <v>410</v>
      </c>
      <c r="B3" s="453"/>
      <c r="C3" s="453"/>
      <c r="E3" s="129"/>
      <c r="F3" s="129"/>
      <c r="G3" s="129"/>
    </row>
    <row r="4" spans="1:7" ht="15" thickBot="1">
      <c r="A4" s="130"/>
      <c r="B4" s="129"/>
      <c r="C4" s="129"/>
      <c r="D4" s="129"/>
      <c r="E4" s="129"/>
      <c r="F4" s="129"/>
      <c r="G4" s="129"/>
    </row>
    <row r="5" spans="1:7" ht="15" thickBot="1">
      <c r="A5" s="143"/>
      <c r="B5" s="144" t="s">
        <v>155</v>
      </c>
      <c r="C5" s="145" t="s">
        <v>65</v>
      </c>
      <c r="D5" s="129"/>
      <c r="E5" s="129"/>
      <c r="F5" s="129"/>
      <c r="G5" s="129"/>
    </row>
    <row r="6" spans="1:7" ht="16.5" thickBot="1">
      <c r="A6" s="146" t="s">
        <v>411</v>
      </c>
      <c r="B6" s="144"/>
      <c r="C6" s="145"/>
      <c r="D6" s="129"/>
      <c r="E6" s="129"/>
      <c r="F6" s="129"/>
      <c r="G6" s="129"/>
    </row>
    <row r="7" spans="1:7" ht="14.25">
      <c r="A7" s="149" t="s">
        <v>341</v>
      </c>
      <c r="B7" s="139"/>
      <c r="C7" s="139"/>
      <c r="D7" s="129"/>
      <c r="E7" s="129"/>
      <c r="F7" s="129"/>
      <c r="G7" s="129"/>
    </row>
    <row r="8" spans="1:7" ht="12.75">
      <c r="A8" s="136" t="s">
        <v>409</v>
      </c>
      <c r="B8" s="139">
        <v>500</v>
      </c>
      <c r="C8" s="139"/>
      <c r="D8" s="129"/>
      <c r="E8" s="129"/>
      <c r="F8" s="129"/>
      <c r="G8" s="129"/>
    </row>
    <row r="9" spans="1:7" ht="12.75">
      <c r="A9" s="136" t="s">
        <v>343</v>
      </c>
      <c r="B9" s="348">
        <v>800</v>
      </c>
      <c r="C9" s="139"/>
      <c r="D9" s="129"/>
      <c r="E9" s="129"/>
      <c r="F9" s="129"/>
      <c r="G9" s="129"/>
    </row>
    <row r="10" spans="1:7" ht="12.75">
      <c r="A10" s="136" t="s">
        <v>344</v>
      </c>
      <c r="B10" s="139">
        <v>800</v>
      </c>
      <c r="C10" s="139"/>
      <c r="D10" s="129"/>
      <c r="E10" s="129"/>
      <c r="F10" s="129"/>
      <c r="G10" s="129"/>
    </row>
    <row r="11" spans="1:7" ht="13.5" thickBot="1">
      <c r="A11" s="349" t="s">
        <v>342</v>
      </c>
      <c r="B11" s="347">
        <v>1900</v>
      </c>
      <c r="C11" s="347"/>
      <c r="D11" s="129"/>
      <c r="E11" s="129"/>
      <c r="F11" s="129"/>
      <c r="G11" s="129"/>
    </row>
    <row r="12" spans="1:4" ht="16.5" thickBot="1">
      <c r="A12" s="146" t="s">
        <v>162</v>
      </c>
      <c r="B12" s="350">
        <f>SUM(B7:B11)</f>
        <v>4000</v>
      </c>
      <c r="C12" s="344"/>
      <c r="D12" s="129"/>
    </row>
    <row r="13" spans="1:3" ht="16.5" thickBot="1">
      <c r="A13" s="147"/>
      <c r="B13" s="326"/>
      <c r="C13" s="345"/>
    </row>
    <row r="14" spans="1:3" ht="16.5" thickBot="1">
      <c r="A14" s="146" t="s">
        <v>163</v>
      </c>
      <c r="B14" s="327"/>
      <c r="C14" s="145"/>
    </row>
    <row r="15" spans="1:3" ht="14.25">
      <c r="A15" s="149" t="s">
        <v>341</v>
      </c>
      <c r="B15" s="328"/>
      <c r="C15" s="150"/>
    </row>
    <row r="16" spans="1:3" ht="12.75">
      <c r="A16" s="136" t="s">
        <v>405</v>
      </c>
      <c r="B16" s="139">
        <v>4000</v>
      </c>
      <c r="C16" s="139"/>
    </row>
    <row r="17" spans="1:3" ht="12.75">
      <c r="A17" s="136" t="s">
        <v>406</v>
      </c>
      <c r="B17" s="139">
        <v>3200</v>
      </c>
      <c r="C17" s="139"/>
    </row>
    <row r="18" spans="1:3" ht="12.75">
      <c r="A18" s="136" t="s">
        <v>407</v>
      </c>
      <c r="B18" s="139">
        <v>3200</v>
      </c>
      <c r="C18" s="139"/>
    </row>
    <row r="19" spans="1:3" ht="12.75">
      <c r="A19" s="136" t="s">
        <v>408</v>
      </c>
      <c r="B19" s="139">
        <v>15200</v>
      </c>
      <c r="C19" s="139"/>
    </row>
    <row r="20" spans="1:3" ht="12.75">
      <c r="A20" s="136" t="s">
        <v>404</v>
      </c>
      <c r="B20" s="139">
        <v>540</v>
      </c>
      <c r="C20" s="139"/>
    </row>
    <row r="21" spans="1:4" ht="15.75">
      <c r="A21" s="151" t="s">
        <v>203</v>
      </c>
      <c r="B21" s="346">
        <f>B16+B17+B18+B19+B20</f>
        <v>26140</v>
      </c>
      <c r="C21" s="346"/>
      <c r="D21" s="129"/>
    </row>
    <row r="33" spans="1:9" ht="12.75">
      <c r="A33" s="129"/>
      <c r="B33" s="129"/>
      <c r="C33" s="129"/>
      <c r="D33" s="129"/>
      <c r="E33" s="129"/>
      <c r="F33" s="129"/>
      <c r="G33" s="129"/>
      <c r="H33" s="129"/>
      <c r="I33" s="129"/>
    </row>
    <row r="34" spans="1:9" ht="12.75">
      <c r="A34" s="129"/>
      <c r="B34" s="129"/>
      <c r="C34" s="129"/>
      <c r="D34" s="129"/>
      <c r="E34" s="129"/>
      <c r="F34" s="129"/>
      <c r="G34" s="129"/>
      <c r="H34" s="129"/>
      <c r="I34" s="129"/>
    </row>
    <row r="35" spans="1:9" ht="12.75">
      <c r="A35" s="129"/>
      <c r="B35" s="129"/>
      <c r="C35" s="129"/>
      <c r="D35" s="129"/>
      <c r="E35" s="129"/>
      <c r="F35" s="129"/>
      <c r="G35" s="129"/>
      <c r="H35" s="129"/>
      <c r="I35" s="129"/>
    </row>
    <row r="36" spans="1:9" ht="12.75">
      <c r="A36" s="129"/>
      <c r="B36" s="129"/>
      <c r="C36" s="129"/>
      <c r="D36" s="129"/>
      <c r="E36" s="129"/>
      <c r="F36" s="129"/>
      <c r="G36" s="129"/>
      <c r="H36" s="129"/>
      <c r="I36" s="129"/>
    </row>
    <row r="37" spans="1:9" ht="12.75">
      <c r="A37" s="129"/>
      <c r="B37" s="129"/>
      <c r="C37" s="129"/>
      <c r="D37" s="129"/>
      <c r="E37" s="129"/>
      <c r="F37" s="129"/>
      <c r="G37" s="129"/>
      <c r="H37" s="129"/>
      <c r="I37" s="129"/>
    </row>
    <row r="38" spans="1:9" ht="12.75">
      <c r="A38" s="129"/>
      <c r="B38" s="129"/>
      <c r="C38" s="129"/>
      <c r="D38" s="129"/>
      <c r="E38" s="129"/>
      <c r="F38" s="129"/>
      <c r="G38" s="129"/>
      <c r="H38" s="129"/>
      <c r="I38" s="129"/>
    </row>
    <row r="39" spans="1:9" ht="12.75">
      <c r="A39" s="129"/>
      <c r="B39" s="129"/>
      <c r="C39" s="129"/>
      <c r="D39" s="129"/>
      <c r="E39" s="129"/>
      <c r="F39" s="129"/>
      <c r="G39" s="129"/>
      <c r="H39" s="129"/>
      <c r="I39" s="129"/>
    </row>
    <row r="40" spans="1:9" ht="12.75">
      <c r="A40" s="129"/>
      <c r="B40" s="129"/>
      <c r="C40" s="129"/>
      <c r="D40" s="129"/>
      <c r="E40" s="129"/>
      <c r="F40" s="129"/>
      <c r="G40" s="129"/>
      <c r="H40" s="129"/>
      <c r="I40" s="129"/>
    </row>
    <row r="41" spans="1:9" ht="12.75">
      <c r="A41" s="129"/>
      <c r="B41" s="129"/>
      <c r="C41" s="129"/>
      <c r="D41" s="129"/>
      <c r="E41" s="129"/>
      <c r="F41" s="129"/>
      <c r="G41" s="129"/>
      <c r="H41" s="129"/>
      <c r="I41" s="129"/>
    </row>
    <row r="42" spans="1:9" ht="12.75">
      <c r="A42" s="129"/>
      <c r="B42" s="129"/>
      <c r="C42" s="129"/>
      <c r="D42" s="129"/>
      <c r="E42" s="129"/>
      <c r="F42" s="129"/>
      <c r="G42" s="129"/>
      <c r="H42" s="129"/>
      <c r="I42" s="129"/>
    </row>
    <row r="43" spans="1:9" ht="12.75">
      <c r="A43" s="129"/>
      <c r="B43" s="129"/>
      <c r="C43" s="129"/>
      <c r="D43" s="129"/>
      <c r="E43" s="129"/>
      <c r="F43" s="129"/>
      <c r="G43" s="129"/>
      <c r="H43" s="129"/>
      <c r="I43" s="129"/>
    </row>
    <row r="44" spans="1:9" ht="12.75">
      <c r="A44" s="129"/>
      <c r="B44" s="129"/>
      <c r="C44" s="129"/>
      <c r="D44" s="129"/>
      <c r="E44" s="129"/>
      <c r="F44" s="129"/>
      <c r="G44" s="129"/>
      <c r="H44" s="129"/>
      <c r="I44" s="129"/>
    </row>
    <row r="45" spans="1:9" ht="12.75">
      <c r="A45" s="129"/>
      <c r="B45" s="129"/>
      <c r="C45" s="129"/>
      <c r="D45" s="129"/>
      <c r="E45" s="129"/>
      <c r="F45" s="129"/>
      <c r="G45" s="129"/>
      <c r="H45" s="129"/>
      <c r="I45" s="129"/>
    </row>
    <row r="46" spans="1:9" ht="12.75">
      <c r="A46" s="129"/>
      <c r="B46" s="129"/>
      <c r="C46" s="129"/>
      <c r="D46" s="129"/>
      <c r="E46" s="129"/>
      <c r="F46" s="129"/>
      <c r="G46" s="129"/>
      <c r="H46" s="129"/>
      <c r="I46" s="129"/>
    </row>
    <row r="47" spans="1:9" ht="12.75">
      <c r="A47" s="129"/>
      <c r="B47" s="129"/>
      <c r="C47" s="129"/>
      <c r="D47" s="129"/>
      <c r="E47" s="129"/>
      <c r="F47" s="129"/>
      <c r="G47" s="129"/>
      <c r="H47" s="129"/>
      <c r="I47" s="129"/>
    </row>
    <row r="48" spans="1:9" ht="12.75">
      <c r="A48" s="129"/>
      <c r="B48" s="129"/>
      <c r="C48" s="129"/>
      <c r="D48" s="129"/>
      <c r="E48" s="129"/>
      <c r="F48" s="129"/>
      <c r="G48" s="129"/>
      <c r="H48" s="129"/>
      <c r="I48" s="129"/>
    </row>
    <row r="49" spans="1:9" ht="12.75">
      <c r="A49" s="129"/>
      <c r="B49" s="129"/>
      <c r="C49" s="129"/>
      <c r="D49" s="129"/>
      <c r="E49" s="129"/>
      <c r="F49" s="129"/>
      <c r="G49" s="129"/>
      <c r="H49" s="129"/>
      <c r="I49" s="129"/>
    </row>
    <row r="50" spans="1:9" ht="12.75">
      <c r="A50" s="129"/>
      <c r="B50" s="129"/>
      <c r="C50" s="129"/>
      <c r="D50" s="129"/>
      <c r="E50" s="129"/>
      <c r="F50" s="129"/>
      <c r="G50" s="129"/>
      <c r="H50" s="129"/>
      <c r="I50" s="129"/>
    </row>
    <row r="51" spans="1:9" ht="12.75">
      <c r="A51" s="129"/>
      <c r="B51" s="129"/>
      <c r="C51" s="129"/>
      <c r="D51" s="129"/>
      <c r="E51" s="129"/>
      <c r="F51" s="129"/>
      <c r="G51" s="129"/>
      <c r="H51" s="129"/>
      <c r="I51" s="129"/>
    </row>
  </sheetData>
  <sheetProtection password="CD4E" sheet="1"/>
  <mergeCells count="1"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K130"/>
  <sheetViews>
    <sheetView zoomScalePageLayoutView="0" workbookViewId="0" topLeftCell="A1">
      <selection activeCell="I35" sqref="I35"/>
    </sheetView>
  </sheetViews>
  <sheetFormatPr defaultColWidth="9.00390625" defaultRowHeight="12.75"/>
  <cols>
    <col min="1" max="1" width="48.375" style="0" customWidth="1"/>
    <col min="2" max="2" width="15.625" style="0" customWidth="1"/>
    <col min="3" max="3" width="12.625" style="0" customWidth="1"/>
    <col min="11" max="11" width="12.375" style="0" customWidth="1"/>
  </cols>
  <sheetData>
    <row r="1" spans="1:3" ht="15.75">
      <c r="A1" s="455" t="s">
        <v>420</v>
      </c>
      <c r="B1" s="455"/>
      <c r="C1" s="455"/>
    </row>
    <row r="2" spans="1:3" ht="15.75">
      <c r="A2" s="154"/>
      <c r="B2" s="154"/>
      <c r="C2" s="154"/>
    </row>
    <row r="3" spans="1:3" ht="15.75">
      <c r="A3" s="456" t="s">
        <v>164</v>
      </c>
      <c r="B3" s="456"/>
      <c r="C3" s="456"/>
    </row>
    <row r="4" spans="1:3" ht="12.75">
      <c r="A4" s="293"/>
      <c r="B4" s="294" t="s">
        <v>155</v>
      </c>
      <c r="C4" s="297" t="s">
        <v>65</v>
      </c>
    </row>
    <row r="5" spans="1:3" ht="12.75">
      <c r="A5" s="454" t="s">
        <v>165</v>
      </c>
      <c r="B5" s="454"/>
      <c r="C5" s="118"/>
    </row>
    <row r="6" spans="1:3" ht="12.75">
      <c r="A6" s="290" t="s">
        <v>385</v>
      </c>
      <c r="B6" s="311"/>
      <c r="C6" s="118"/>
    </row>
    <row r="7" spans="1:3" ht="12.75">
      <c r="A7" s="118" t="s">
        <v>166</v>
      </c>
      <c r="B7" s="118">
        <v>3</v>
      </c>
      <c r="C7" s="118"/>
    </row>
    <row r="8" spans="1:3" ht="12.75">
      <c r="A8" s="118" t="s">
        <v>167</v>
      </c>
      <c r="B8" s="124">
        <v>90</v>
      </c>
      <c r="C8" s="296"/>
    </row>
    <row r="9" spans="1:3" ht="12.75">
      <c r="A9" s="118" t="s">
        <v>168</v>
      </c>
      <c r="B9" s="152">
        <f>B7*B8*12</f>
        <v>3240</v>
      </c>
      <c r="C9" s="98"/>
    </row>
    <row r="10" spans="1:3" ht="12.75">
      <c r="A10" s="118" t="s">
        <v>169</v>
      </c>
      <c r="B10" s="118">
        <v>2</v>
      </c>
      <c r="C10" s="118"/>
    </row>
    <row r="11" spans="1:5" ht="12.75" customHeight="1">
      <c r="A11" s="153" t="s">
        <v>297</v>
      </c>
      <c r="B11" s="152">
        <v>485</v>
      </c>
      <c r="C11" s="98"/>
      <c r="E11" t="s">
        <v>417</v>
      </c>
    </row>
    <row r="12" spans="1:3" ht="12.75">
      <c r="A12" s="118" t="s">
        <v>168</v>
      </c>
      <c r="B12" s="124">
        <f>B10*B11*12</f>
        <v>11640</v>
      </c>
      <c r="C12" s="118"/>
    </row>
    <row r="13" spans="1:3" ht="12.75">
      <c r="A13" s="184" t="s">
        <v>418</v>
      </c>
      <c r="B13" s="118">
        <v>1997.84</v>
      </c>
      <c r="C13" s="98"/>
    </row>
    <row r="14" spans="1:3" ht="12.75">
      <c r="A14" s="118" t="s">
        <v>170</v>
      </c>
      <c r="B14" s="118"/>
      <c r="C14" s="118"/>
    </row>
    <row r="15" spans="1:3" ht="12.75">
      <c r="A15" s="118" t="s">
        <v>168</v>
      </c>
      <c r="B15" s="123"/>
      <c r="C15" s="118"/>
    </row>
    <row r="16" spans="1:3" ht="12.75">
      <c r="A16" s="118" t="s">
        <v>282</v>
      </c>
      <c r="B16" s="123"/>
      <c r="C16" s="98"/>
    </row>
    <row r="17" spans="1:3" ht="12.75">
      <c r="A17" s="123" t="s">
        <v>171</v>
      </c>
      <c r="B17" s="124">
        <f>B9+B12+B15+B16+B13</f>
        <v>16877.84</v>
      </c>
      <c r="C17" s="118"/>
    </row>
    <row r="18" spans="1:3" ht="12.75">
      <c r="A18" s="118" t="s">
        <v>172</v>
      </c>
      <c r="B18" s="152">
        <f>B17*0.18</f>
        <v>3038.0112</v>
      </c>
      <c r="C18" s="98"/>
    </row>
    <row r="19" spans="1:3" ht="12.75">
      <c r="A19" s="123" t="s">
        <v>173</v>
      </c>
      <c r="B19" s="124">
        <f>B17+B18</f>
        <v>19915.8512</v>
      </c>
      <c r="C19" s="152"/>
    </row>
    <row r="20" spans="1:3" ht="12.75">
      <c r="A20" s="317" t="s">
        <v>416</v>
      </c>
      <c r="B20" s="304">
        <v>317.83</v>
      </c>
      <c r="C20" s="152"/>
    </row>
    <row r="21" spans="1:3" ht="25.5" customHeight="1">
      <c r="A21" s="303" t="s">
        <v>308</v>
      </c>
      <c r="B21" s="304"/>
      <c r="C21" s="98"/>
    </row>
    <row r="22" spans="1:4" ht="12.75">
      <c r="A22" s="302" t="s">
        <v>415</v>
      </c>
      <c r="B22" s="305">
        <v>2156</v>
      </c>
      <c r="C22" s="313"/>
      <c r="D22" t="s">
        <v>293</v>
      </c>
    </row>
    <row r="23" spans="1:3" ht="12.75">
      <c r="A23" s="125"/>
      <c r="B23" s="372"/>
      <c r="C23" s="372"/>
    </row>
    <row r="24" ht="12.75">
      <c r="A24" s="373" t="s">
        <v>419</v>
      </c>
    </row>
    <row r="25" spans="1:3" ht="25.5">
      <c r="A25" s="153" t="s">
        <v>423</v>
      </c>
      <c r="B25" s="124">
        <v>60000</v>
      </c>
      <c r="C25" s="118"/>
    </row>
    <row r="26" spans="1:3" ht="12.75">
      <c r="A26" s="374" t="s">
        <v>424</v>
      </c>
      <c r="B26" s="124">
        <f>B19+B20+B22+B25</f>
        <v>82389.6812</v>
      </c>
      <c r="C26" s="118"/>
    </row>
    <row r="27" spans="1:3" ht="12.75">
      <c r="A27" s="295"/>
      <c r="B27" s="125"/>
      <c r="C27" s="295"/>
    </row>
    <row r="28" spans="1:3" ht="12.75">
      <c r="A28" s="295"/>
      <c r="B28" s="125"/>
      <c r="C28" s="295"/>
    </row>
    <row r="29" spans="1:3" ht="12.75">
      <c r="A29" s="295"/>
      <c r="B29" s="125"/>
      <c r="C29" s="295"/>
    </row>
    <row r="31" ht="12.75">
      <c r="A31" s="87" t="s">
        <v>413</v>
      </c>
    </row>
    <row r="32" spans="1:3" ht="12.75">
      <c r="A32" s="363"/>
      <c r="B32" s="96" t="s">
        <v>374</v>
      </c>
      <c r="C32" s="96" t="s">
        <v>355</v>
      </c>
    </row>
    <row r="33" spans="1:3" ht="12.75">
      <c r="A33" t="s">
        <v>373</v>
      </c>
      <c r="B33">
        <v>574</v>
      </c>
      <c r="C33">
        <v>1410.17</v>
      </c>
    </row>
    <row r="34" spans="1:3" ht="12.75">
      <c r="A34" s="364" t="s">
        <v>375</v>
      </c>
      <c r="B34" s="295"/>
      <c r="C34" s="295">
        <v>7029.17</v>
      </c>
    </row>
    <row r="35" spans="1:3" ht="12.75">
      <c r="A35" s="358" t="s">
        <v>379</v>
      </c>
      <c r="B35" s="94">
        <v>280</v>
      </c>
      <c r="C35" s="94">
        <v>1100.93</v>
      </c>
    </row>
    <row r="36" spans="1:3" ht="12.75">
      <c r="A36" s="96" t="s">
        <v>181</v>
      </c>
      <c r="C36">
        <f>C33+C34+C35</f>
        <v>9540.27</v>
      </c>
    </row>
    <row r="40" spans="1:3" ht="12.75">
      <c r="A40" s="363" t="s">
        <v>377</v>
      </c>
      <c r="B40" s="96" t="s">
        <v>374</v>
      </c>
      <c r="C40" s="96" t="s">
        <v>355</v>
      </c>
    </row>
    <row r="41" spans="1:3" ht="12.75">
      <c r="A41" s="96" t="s">
        <v>376</v>
      </c>
      <c r="B41">
        <v>1012</v>
      </c>
      <c r="C41">
        <v>2555.92</v>
      </c>
    </row>
    <row r="42" spans="1:4" ht="12.75">
      <c r="A42" s="364" t="s">
        <v>375</v>
      </c>
      <c r="B42" s="295"/>
      <c r="C42" s="295">
        <v>7916.11</v>
      </c>
      <c r="D42" s="295"/>
    </row>
    <row r="43" spans="1:3" ht="12.75">
      <c r="A43" s="358" t="s">
        <v>379</v>
      </c>
      <c r="B43" s="94">
        <v>568</v>
      </c>
      <c r="C43" s="94">
        <v>2252.81</v>
      </c>
    </row>
    <row r="44" spans="1:3" ht="12.75">
      <c r="A44" s="96" t="s">
        <v>181</v>
      </c>
      <c r="C44">
        <f>C41+C42+C43</f>
        <v>12724.839999999998</v>
      </c>
    </row>
    <row r="47" spans="1:3" ht="12.75">
      <c r="A47" s="95" t="s">
        <v>384</v>
      </c>
      <c r="B47" s="96" t="s">
        <v>374</v>
      </c>
      <c r="C47" s="96" t="s">
        <v>355</v>
      </c>
    </row>
    <row r="48" spans="1:3" ht="12.75">
      <c r="A48" s="96" t="s">
        <v>376</v>
      </c>
      <c r="B48">
        <v>1126</v>
      </c>
      <c r="C48">
        <v>2937.42</v>
      </c>
    </row>
    <row r="49" spans="1:3" ht="12.75">
      <c r="A49" s="364" t="s">
        <v>375</v>
      </c>
      <c r="B49" s="295"/>
      <c r="C49" s="295">
        <v>7299.73</v>
      </c>
    </row>
    <row r="50" spans="1:3" ht="12.75">
      <c r="A50" s="358" t="s">
        <v>379</v>
      </c>
      <c r="B50" s="94">
        <v>530</v>
      </c>
      <c r="C50" s="94">
        <v>2075.55</v>
      </c>
    </row>
    <row r="51" ht="12.75">
      <c r="C51">
        <f>C48+C49+C50</f>
        <v>12312.7</v>
      </c>
    </row>
    <row r="103" spans="2:9" ht="12.75">
      <c r="B103" t="s">
        <v>353</v>
      </c>
      <c r="E103" s="94" t="s">
        <v>371</v>
      </c>
      <c r="F103" s="94"/>
      <c r="G103" s="94"/>
      <c r="I103" t="s">
        <v>369</v>
      </c>
    </row>
    <row r="104" spans="2:10" ht="12.75">
      <c r="B104" s="94" t="s">
        <v>354</v>
      </c>
      <c r="C104" s="94" t="s">
        <v>355</v>
      </c>
      <c r="D104" s="94"/>
      <c r="E104" s="94" t="s">
        <v>372</v>
      </c>
      <c r="F104" s="94" t="s">
        <v>355</v>
      </c>
      <c r="G104" s="94"/>
      <c r="I104" t="s">
        <v>370</v>
      </c>
      <c r="J104" t="s">
        <v>355</v>
      </c>
    </row>
    <row r="105" spans="1:11" ht="12.75">
      <c r="A105" s="96" t="s">
        <v>356</v>
      </c>
      <c r="B105">
        <v>47</v>
      </c>
      <c r="C105">
        <v>107.15</v>
      </c>
      <c r="E105">
        <v>2</v>
      </c>
      <c r="F105">
        <v>513.89</v>
      </c>
      <c r="I105">
        <v>53</v>
      </c>
      <c r="J105">
        <v>207.68</v>
      </c>
      <c r="K105" s="95" t="s">
        <v>356</v>
      </c>
    </row>
    <row r="106" spans="1:11" ht="12.75">
      <c r="A106" s="96" t="s">
        <v>357</v>
      </c>
      <c r="B106">
        <v>14</v>
      </c>
      <c r="C106">
        <v>37.18</v>
      </c>
      <c r="E106">
        <v>2</v>
      </c>
      <c r="F106">
        <v>379.28</v>
      </c>
      <c r="I106">
        <v>5</v>
      </c>
      <c r="J106">
        <v>22.07</v>
      </c>
      <c r="K106" s="95" t="s">
        <v>357</v>
      </c>
    </row>
    <row r="107" spans="1:11" ht="12.75">
      <c r="A107" s="96" t="s">
        <v>358</v>
      </c>
      <c r="B107">
        <v>85</v>
      </c>
      <c r="C107">
        <v>174.29</v>
      </c>
      <c r="E107">
        <v>2</v>
      </c>
      <c r="F107">
        <v>613.6</v>
      </c>
      <c r="I107">
        <v>0</v>
      </c>
      <c r="K107" s="95" t="s">
        <v>358</v>
      </c>
    </row>
    <row r="108" spans="1:11" ht="12.75">
      <c r="A108" s="96" t="s">
        <v>359</v>
      </c>
      <c r="B108">
        <v>35</v>
      </c>
      <c r="C108">
        <v>89.86</v>
      </c>
      <c r="E108">
        <v>2</v>
      </c>
      <c r="F108">
        <v>613.6</v>
      </c>
      <c r="I108">
        <v>12</v>
      </c>
      <c r="J108">
        <v>45.31</v>
      </c>
      <c r="K108" s="95" t="s">
        <v>359</v>
      </c>
    </row>
    <row r="109" spans="1:11" ht="12.75">
      <c r="A109" s="96" t="s">
        <v>360</v>
      </c>
      <c r="B109">
        <v>46</v>
      </c>
      <c r="C109">
        <v>117.53</v>
      </c>
      <c r="E109">
        <v>2</v>
      </c>
      <c r="F109">
        <v>613.6</v>
      </c>
      <c r="I109">
        <v>42</v>
      </c>
      <c r="J109">
        <v>180.89</v>
      </c>
      <c r="K109" s="95" t="s">
        <v>360</v>
      </c>
    </row>
    <row r="110" spans="1:11" ht="12.75">
      <c r="A110" s="96" t="s">
        <v>361</v>
      </c>
      <c r="B110">
        <v>52</v>
      </c>
      <c r="C110">
        <v>136.53</v>
      </c>
      <c r="E110">
        <v>2</v>
      </c>
      <c r="F110">
        <v>613.6</v>
      </c>
      <c r="I110">
        <v>10</v>
      </c>
      <c r="J110">
        <v>37.76</v>
      </c>
      <c r="K110" s="95" t="s">
        <v>361</v>
      </c>
    </row>
    <row r="111" spans="1:11" ht="12.75">
      <c r="A111" s="96" t="s">
        <v>362</v>
      </c>
      <c r="B111">
        <v>69</v>
      </c>
      <c r="C111">
        <v>170.6</v>
      </c>
      <c r="E111">
        <v>2</v>
      </c>
      <c r="F111">
        <v>613.6</v>
      </c>
      <c r="I111">
        <v>45</v>
      </c>
      <c r="J111">
        <v>177.35</v>
      </c>
      <c r="K111" s="95" t="s">
        <v>362</v>
      </c>
    </row>
    <row r="112" spans="1:11" ht="12.75">
      <c r="A112" s="96" t="s">
        <v>363</v>
      </c>
      <c r="B112">
        <v>23</v>
      </c>
      <c r="C112">
        <v>61.07</v>
      </c>
      <c r="E112">
        <v>2</v>
      </c>
      <c r="F112">
        <v>613.6</v>
      </c>
      <c r="I112">
        <v>27</v>
      </c>
      <c r="J112">
        <v>101.95</v>
      </c>
      <c r="K112" s="95" t="s">
        <v>363</v>
      </c>
    </row>
    <row r="113" spans="1:11" ht="12.75">
      <c r="A113" s="96" t="s">
        <v>364</v>
      </c>
      <c r="B113">
        <v>79</v>
      </c>
      <c r="C113">
        <v>190.57</v>
      </c>
      <c r="E113">
        <v>2</v>
      </c>
      <c r="F113">
        <v>613.6</v>
      </c>
      <c r="I113">
        <v>32</v>
      </c>
      <c r="J113">
        <v>124.02</v>
      </c>
      <c r="K113" s="95" t="s">
        <v>364</v>
      </c>
    </row>
    <row r="114" spans="1:11" ht="12.75">
      <c r="A114" s="96" t="s">
        <v>365</v>
      </c>
      <c r="B114">
        <v>52</v>
      </c>
      <c r="C114">
        <v>138.06</v>
      </c>
      <c r="E114">
        <v>2</v>
      </c>
      <c r="F114">
        <v>613.6</v>
      </c>
      <c r="I114">
        <v>0</v>
      </c>
      <c r="K114" s="95" t="s">
        <v>365</v>
      </c>
    </row>
    <row r="115" spans="1:11" ht="12.75">
      <c r="A115" s="96" t="s">
        <v>366</v>
      </c>
      <c r="B115">
        <v>32</v>
      </c>
      <c r="C115">
        <v>82.66</v>
      </c>
      <c r="E115">
        <v>2</v>
      </c>
      <c r="F115">
        <v>613.6</v>
      </c>
      <c r="I115">
        <v>34</v>
      </c>
      <c r="J115">
        <v>128.38</v>
      </c>
      <c r="K115" s="95" t="s">
        <v>366</v>
      </c>
    </row>
    <row r="116" spans="1:11" ht="12.75">
      <c r="A116" s="96" t="s">
        <v>367</v>
      </c>
      <c r="B116">
        <v>40</v>
      </c>
      <c r="C116">
        <v>104.67</v>
      </c>
      <c r="E116">
        <v>2</v>
      </c>
      <c r="F116">
        <v>613.6</v>
      </c>
      <c r="I116">
        <v>20</v>
      </c>
      <c r="J116">
        <v>75.52</v>
      </c>
      <c r="K116" s="95" t="s">
        <v>367</v>
      </c>
    </row>
    <row r="117" spans="1:11" ht="12.75">
      <c r="A117" s="96"/>
      <c r="B117" s="360">
        <f>SUM(B105:B116)</f>
        <v>574</v>
      </c>
      <c r="C117" s="361">
        <f>SUM(C105:C116)</f>
        <v>1410.17</v>
      </c>
      <c r="D117" s="361"/>
      <c r="E117" s="361">
        <f>SUM(E105:E116)</f>
        <v>24</v>
      </c>
      <c r="F117" s="361">
        <f>SUM(F105:F116)</f>
        <v>7029.170000000001</v>
      </c>
      <c r="G117" s="361"/>
      <c r="H117" s="361"/>
      <c r="I117" s="361">
        <f>SUM(I105:I116)</f>
        <v>280</v>
      </c>
      <c r="J117" s="362">
        <f>SUM(J105:J116)</f>
        <v>1100.9299999999998</v>
      </c>
      <c r="K117" s="95"/>
    </row>
    <row r="118" spans="1:11" ht="12.75">
      <c r="A118" s="96" t="s">
        <v>368</v>
      </c>
      <c r="B118">
        <v>22</v>
      </c>
      <c r="C118">
        <v>55.35</v>
      </c>
      <c r="E118">
        <v>2</v>
      </c>
      <c r="F118">
        <v>613.6</v>
      </c>
      <c r="I118">
        <v>17</v>
      </c>
      <c r="J118">
        <v>68.44</v>
      </c>
      <c r="K118" s="95" t="s">
        <v>368</v>
      </c>
    </row>
    <row r="119" spans="1:11" ht="12.75">
      <c r="A119" s="96" t="s">
        <v>357</v>
      </c>
      <c r="B119">
        <v>18</v>
      </c>
      <c r="C119">
        <v>46.26</v>
      </c>
      <c r="E119">
        <v>2</v>
      </c>
      <c r="F119">
        <v>576.51</v>
      </c>
      <c r="I119">
        <v>36</v>
      </c>
      <c r="J119">
        <v>137</v>
      </c>
      <c r="K119" s="95" t="s">
        <v>357</v>
      </c>
    </row>
    <row r="120" spans="1:11" ht="12.75">
      <c r="A120" s="96" t="s">
        <v>358</v>
      </c>
      <c r="B120">
        <v>56</v>
      </c>
      <c r="C120">
        <v>147.96</v>
      </c>
      <c r="E120">
        <v>2</v>
      </c>
      <c r="F120">
        <v>672.6</v>
      </c>
      <c r="I120">
        <v>38</v>
      </c>
      <c r="J120">
        <v>143.6</v>
      </c>
      <c r="K120" s="95" t="s">
        <v>358</v>
      </c>
    </row>
    <row r="121" spans="1:11" ht="12.75">
      <c r="A121" s="96" t="s">
        <v>359</v>
      </c>
      <c r="B121">
        <v>58</v>
      </c>
      <c r="C121">
        <v>154</v>
      </c>
      <c r="E121">
        <v>2</v>
      </c>
      <c r="F121">
        <v>672.6</v>
      </c>
      <c r="I121">
        <v>63</v>
      </c>
      <c r="J121">
        <v>244.26</v>
      </c>
      <c r="K121" s="95" t="s">
        <v>359</v>
      </c>
    </row>
    <row r="122" spans="1:11" ht="12.75">
      <c r="A122" s="96" t="s">
        <v>360</v>
      </c>
      <c r="B122">
        <v>70</v>
      </c>
      <c r="C122">
        <v>184.32</v>
      </c>
      <c r="E122">
        <v>2</v>
      </c>
      <c r="F122">
        <v>672.6</v>
      </c>
      <c r="I122">
        <v>8</v>
      </c>
      <c r="J122">
        <v>30.21</v>
      </c>
      <c r="K122" s="95" t="s">
        <v>360</v>
      </c>
    </row>
    <row r="123" spans="1:11" ht="12.75">
      <c r="A123" s="96" t="s">
        <v>361</v>
      </c>
      <c r="B123">
        <v>72</v>
      </c>
      <c r="C123">
        <v>174.04</v>
      </c>
      <c r="E123">
        <v>2</v>
      </c>
      <c r="F123">
        <v>672.6</v>
      </c>
      <c r="I123">
        <v>35</v>
      </c>
      <c r="J123">
        <v>157.65</v>
      </c>
      <c r="K123" s="95" t="s">
        <v>361</v>
      </c>
    </row>
    <row r="124" spans="1:11" ht="12.75">
      <c r="A124" s="96" t="s">
        <v>362</v>
      </c>
      <c r="B124">
        <v>49</v>
      </c>
      <c r="C124">
        <v>121.66</v>
      </c>
      <c r="E124">
        <v>2</v>
      </c>
      <c r="F124">
        <v>672.6</v>
      </c>
      <c r="I124">
        <v>35</v>
      </c>
      <c r="J124">
        <v>157.65</v>
      </c>
      <c r="K124" s="95" t="s">
        <v>362</v>
      </c>
    </row>
    <row r="125" spans="1:11" ht="12.75">
      <c r="A125" s="96" t="s">
        <v>363</v>
      </c>
      <c r="B125">
        <v>87</v>
      </c>
      <c r="C125">
        <v>214.5</v>
      </c>
      <c r="E125">
        <v>2</v>
      </c>
      <c r="F125">
        <v>672.6</v>
      </c>
      <c r="I125">
        <v>16</v>
      </c>
      <c r="J125">
        <v>60.42</v>
      </c>
      <c r="K125" s="95" t="s">
        <v>363</v>
      </c>
    </row>
    <row r="126" spans="1:11" ht="12.75">
      <c r="A126" s="96" t="s">
        <v>364</v>
      </c>
      <c r="B126">
        <v>126</v>
      </c>
      <c r="C126">
        <v>316.89</v>
      </c>
      <c r="E126">
        <v>2</v>
      </c>
      <c r="F126">
        <v>672.6</v>
      </c>
      <c r="I126">
        <v>76</v>
      </c>
      <c r="J126">
        <v>286.98</v>
      </c>
      <c r="K126" s="95" t="s">
        <v>364</v>
      </c>
    </row>
    <row r="127" spans="1:11" ht="12.75">
      <c r="A127" s="96" t="s">
        <v>365</v>
      </c>
      <c r="B127">
        <v>70</v>
      </c>
      <c r="C127">
        <v>169.74</v>
      </c>
      <c r="E127">
        <v>2</v>
      </c>
      <c r="F127">
        <v>672.6</v>
      </c>
      <c r="I127">
        <v>68</v>
      </c>
      <c r="J127">
        <v>256.77</v>
      </c>
      <c r="K127" s="95" t="s">
        <v>365</v>
      </c>
    </row>
    <row r="128" spans="1:11" ht="12.75">
      <c r="A128" s="96" t="s">
        <v>366</v>
      </c>
      <c r="B128">
        <v>158</v>
      </c>
      <c r="C128">
        <v>402.62</v>
      </c>
      <c r="E128">
        <v>2</v>
      </c>
      <c r="F128">
        <v>672.6</v>
      </c>
      <c r="I128">
        <v>96</v>
      </c>
      <c r="J128">
        <v>397.13</v>
      </c>
      <c r="K128" s="95" t="s">
        <v>366</v>
      </c>
    </row>
    <row r="129" spans="1:11" ht="12.75">
      <c r="A129" s="358" t="s">
        <v>367</v>
      </c>
      <c r="B129" s="295">
        <v>226</v>
      </c>
      <c r="C129" s="295">
        <v>568.58</v>
      </c>
      <c r="D129" s="295"/>
      <c r="E129" s="295">
        <v>2</v>
      </c>
      <c r="F129" s="295">
        <v>672.6</v>
      </c>
      <c r="I129">
        <v>80</v>
      </c>
      <c r="J129">
        <v>312.7</v>
      </c>
      <c r="K129" s="359" t="s">
        <v>367</v>
      </c>
    </row>
    <row r="130" spans="2:10" ht="12.75">
      <c r="B130" s="360">
        <f>SUM(B118:B129)</f>
        <v>1012</v>
      </c>
      <c r="C130" s="360">
        <f>SUM(C118:C129)</f>
        <v>2555.92</v>
      </c>
      <c r="D130" s="360"/>
      <c r="E130" s="360">
        <f>SUM(E118:E129)</f>
        <v>24</v>
      </c>
      <c r="F130" s="360">
        <f>SUM(F118:F129)</f>
        <v>7916.1100000000015</v>
      </c>
      <c r="G130" s="360"/>
      <c r="H130" s="360"/>
      <c r="I130" s="360">
        <f>SUM(I118:I129)</f>
        <v>568</v>
      </c>
      <c r="J130" s="360">
        <f>SUM(J118:J129)</f>
        <v>2252.81</v>
      </c>
    </row>
  </sheetData>
  <sheetProtection password="CD4E" sheet="1"/>
  <mergeCells count="3">
    <mergeCell ref="A5:B5"/>
    <mergeCell ref="A1:C1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D94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5.00390625" style="129" customWidth="1"/>
    <col min="2" max="2" width="20.875" style="129" customWidth="1"/>
    <col min="3" max="3" width="20.75390625" style="129" customWidth="1"/>
    <col min="4" max="4" width="9.125" style="129" customWidth="1"/>
    <col min="18" max="219" width="9.125" style="129" customWidth="1"/>
  </cols>
  <sheetData>
    <row r="1" spans="1:4" ht="15.75">
      <c r="A1" s="455" t="s">
        <v>395</v>
      </c>
      <c r="B1" s="455"/>
      <c r="C1" s="455"/>
      <c r="D1" s="154"/>
    </row>
    <row r="2" spans="1:4" ht="15.75">
      <c r="A2" s="455" t="s">
        <v>174</v>
      </c>
      <c r="B2" s="455"/>
      <c r="C2" s="455"/>
      <c r="D2" s="154"/>
    </row>
    <row r="4" spans="1:4" ht="15.75">
      <c r="A4" s="455" t="s">
        <v>176</v>
      </c>
      <c r="B4" s="455"/>
      <c r="C4" s="455"/>
      <c r="D4" s="154"/>
    </row>
    <row r="5" spans="1:4" ht="18.75" customHeight="1">
      <c r="A5" s="457" t="s">
        <v>284</v>
      </c>
      <c r="B5" s="457"/>
      <c r="C5" s="457"/>
      <c r="D5" s="156"/>
    </row>
    <row r="6" spans="1:4" ht="15.75" customHeight="1">
      <c r="A6" s="158"/>
      <c r="B6" s="159" t="s">
        <v>155</v>
      </c>
      <c r="C6" s="159" t="s">
        <v>177</v>
      </c>
      <c r="D6" s="160"/>
    </row>
    <row r="7" spans="1:4" ht="26.25" customHeight="1">
      <c r="A7" s="351" t="s">
        <v>432</v>
      </c>
      <c r="B7" s="158">
        <v>61.39</v>
      </c>
      <c r="C7" s="162"/>
      <c r="D7" s="160"/>
    </row>
    <row r="8" spans="1:4" ht="16.5" customHeight="1">
      <c r="A8" s="351" t="s">
        <v>178</v>
      </c>
      <c r="B8" s="162">
        <v>746.83</v>
      </c>
      <c r="C8" s="162"/>
      <c r="D8" s="160"/>
    </row>
    <row r="9" spans="1:4" ht="15.75" customHeight="1">
      <c r="A9" s="351" t="s">
        <v>179</v>
      </c>
      <c r="B9" s="162">
        <f>(B7*B8)</f>
        <v>45847.8937</v>
      </c>
      <c r="C9" s="162"/>
      <c r="D9" s="160"/>
    </row>
    <row r="10" spans="1:4" ht="15.75" customHeight="1">
      <c r="A10" s="351" t="s">
        <v>180</v>
      </c>
      <c r="B10" s="162">
        <f>(B9*0.18)</f>
        <v>8252.620866</v>
      </c>
      <c r="C10" s="162"/>
      <c r="D10" s="160"/>
    </row>
    <row r="11" spans="1:4" ht="15.75" customHeight="1">
      <c r="A11" s="351" t="s">
        <v>434</v>
      </c>
      <c r="B11" s="162">
        <f>B9+B10</f>
        <v>54100.514566</v>
      </c>
      <c r="C11" s="162"/>
      <c r="D11" s="160"/>
    </row>
    <row r="12" spans="1:4" ht="31.5" customHeight="1">
      <c r="A12" s="351" t="s">
        <v>433</v>
      </c>
      <c r="B12" s="162">
        <v>30.7</v>
      </c>
      <c r="C12" s="162"/>
      <c r="D12" s="160"/>
    </row>
    <row r="13" spans="1:4" ht="15.75" customHeight="1">
      <c r="A13" s="351" t="s">
        <v>178</v>
      </c>
      <c r="B13" s="162">
        <v>791.3</v>
      </c>
      <c r="C13" s="162"/>
      <c r="D13" s="160"/>
    </row>
    <row r="14" spans="1:4" ht="15.75" customHeight="1">
      <c r="A14" s="351" t="s">
        <v>179</v>
      </c>
      <c r="B14" s="162">
        <f>B12*B13</f>
        <v>24292.91</v>
      </c>
      <c r="C14" s="162"/>
      <c r="D14" s="160"/>
    </row>
    <row r="15" spans="1:4" ht="15.75" customHeight="1">
      <c r="A15" s="351" t="s">
        <v>180</v>
      </c>
      <c r="B15" s="162">
        <f>B14*18%</f>
        <v>4372.7238</v>
      </c>
      <c r="C15" s="162"/>
      <c r="D15" s="160"/>
    </row>
    <row r="16" spans="1:4" ht="15.75" customHeight="1">
      <c r="A16" s="351" t="s">
        <v>435</v>
      </c>
      <c r="B16" s="162">
        <f>B14+B15</f>
        <v>28665.6338</v>
      </c>
      <c r="C16" s="162"/>
      <c r="D16" s="160"/>
    </row>
    <row r="17" spans="1:4" ht="14.25">
      <c r="A17" s="352" t="s">
        <v>345</v>
      </c>
      <c r="B17" s="163">
        <f>B11+B16</f>
        <v>82766.148366</v>
      </c>
      <c r="C17" s="163"/>
      <c r="D17" s="160"/>
    </row>
    <row r="18" spans="1:4" ht="29.25" customHeight="1">
      <c r="A18" s="351" t="s">
        <v>436</v>
      </c>
      <c r="B18" s="158">
        <v>474.78</v>
      </c>
      <c r="C18" s="161"/>
      <c r="D18" s="160"/>
    </row>
    <row r="19" spans="1:4" ht="15" customHeight="1">
      <c r="A19" s="351" t="s">
        <v>182</v>
      </c>
      <c r="B19" s="162">
        <v>746.83</v>
      </c>
      <c r="C19" s="162"/>
      <c r="D19" s="160"/>
    </row>
    <row r="20" spans="1:4" ht="15.75" customHeight="1">
      <c r="A20" s="351" t="s">
        <v>183</v>
      </c>
      <c r="B20" s="162">
        <f>(B18*B19)</f>
        <v>354579.9474</v>
      </c>
      <c r="C20" s="162"/>
      <c r="D20" s="160"/>
    </row>
    <row r="21" spans="1:4" ht="15.75" customHeight="1">
      <c r="A21" s="351" t="s">
        <v>180</v>
      </c>
      <c r="B21" s="162">
        <f>(B20*0.18)</f>
        <v>63824.390532</v>
      </c>
      <c r="C21" s="162"/>
      <c r="D21" s="160"/>
    </row>
    <row r="22" spans="1:4" ht="15.75" customHeight="1">
      <c r="A22" s="351" t="s">
        <v>434</v>
      </c>
      <c r="B22" s="162">
        <f>B20+B21</f>
        <v>418404.337932</v>
      </c>
      <c r="C22" s="162"/>
      <c r="D22" s="160"/>
    </row>
    <row r="23" spans="1:4" ht="33" customHeight="1">
      <c r="A23" s="351" t="s">
        <v>437</v>
      </c>
      <c r="B23" s="162">
        <v>379.83</v>
      </c>
      <c r="C23" s="162"/>
      <c r="D23" s="160"/>
    </row>
    <row r="24" spans="1:4" ht="15.75" customHeight="1">
      <c r="A24" s="351" t="s">
        <v>182</v>
      </c>
      <c r="B24" s="162">
        <v>791.3</v>
      </c>
      <c r="C24" s="162"/>
      <c r="D24" s="160"/>
    </row>
    <row r="25" spans="1:4" ht="15.75" customHeight="1">
      <c r="A25" s="351" t="s">
        <v>183</v>
      </c>
      <c r="B25" s="162">
        <f>B23*B24</f>
        <v>300559.479</v>
      </c>
      <c r="C25" s="162"/>
      <c r="D25" s="160"/>
    </row>
    <row r="26" spans="1:4" ht="15.75" customHeight="1">
      <c r="A26" s="351" t="s">
        <v>180</v>
      </c>
      <c r="B26" s="162">
        <f>B25*18%</f>
        <v>54100.70622</v>
      </c>
      <c r="C26" s="162"/>
      <c r="D26" s="160"/>
    </row>
    <row r="27" spans="1:4" ht="15.75" customHeight="1">
      <c r="A27" s="351" t="s">
        <v>435</v>
      </c>
      <c r="B27" s="162">
        <f>B25+B26</f>
        <v>354660.18522</v>
      </c>
      <c r="C27" s="162"/>
      <c r="D27" s="160"/>
    </row>
    <row r="28" spans="1:4" ht="15" customHeight="1">
      <c r="A28" s="352" t="s">
        <v>346</v>
      </c>
      <c r="B28" s="163">
        <f>B22+B27</f>
        <v>773064.523152</v>
      </c>
      <c r="C28" s="163"/>
      <c r="D28" s="160"/>
    </row>
    <row r="29" spans="1:4" ht="30" customHeight="1">
      <c r="A29" s="353" t="s">
        <v>441</v>
      </c>
      <c r="B29" s="165">
        <v>2068.2</v>
      </c>
      <c r="C29" s="165"/>
      <c r="D29" s="160"/>
    </row>
    <row r="30" spans="1:4" ht="15" customHeight="1">
      <c r="A30" s="353" t="s">
        <v>184</v>
      </c>
      <c r="B30" s="166">
        <v>10.26</v>
      </c>
      <c r="C30" s="166"/>
      <c r="D30" s="160"/>
    </row>
    <row r="31" spans="1:4" ht="15" customHeight="1">
      <c r="A31" s="353" t="s">
        <v>185</v>
      </c>
      <c r="B31" s="166">
        <f>(B29*B30)</f>
        <v>21219.731999999996</v>
      </c>
      <c r="C31" s="166"/>
      <c r="D31" s="160"/>
    </row>
    <row r="32" spans="1:4" ht="15" customHeight="1">
      <c r="A32" s="353" t="s">
        <v>180</v>
      </c>
      <c r="B32" s="166">
        <f>(B31*0.18)</f>
        <v>3819.5517599999994</v>
      </c>
      <c r="C32" s="166"/>
      <c r="D32" s="160"/>
    </row>
    <row r="33" spans="1:4" ht="15" customHeight="1">
      <c r="A33" s="353" t="s">
        <v>438</v>
      </c>
      <c r="B33" s="166">
        <f>B31+B32</f>
        <v>25039.283759999995</v>
      </c>
      <c r="C33" s="166"/>
      <c r="D33" s="160"/>
    </row>
    <row r="34" spans="1:4" ht="30" customHeight="1">
      <c r="A34" s="353" t="s">
        <v>443</v>
      </c>
      <c r="B34" s="166">
        <v>689.4</v>
      </c>
      <c r="C34" s="166"/>
      <c r="D34" s="160"/>
    </row>
    <row r="35" spans="1:4" ht="15" customHeight="1">
      <c r="A35" s="353" t="s">
        <v>184</v>
      </c>
      <c r="B35" s="166">
        <v>16.64</v>
      </c>
      <c r="C35" s="166"/>
      <c r="D35" s="160"/>
    </row>
    <row r="36" spans="1:4" ht="15" customHeight="1">
      <c r="A36" s="353" t="s">
        <v>185</v>
      </c>
      <c r="B36" s="166">
        <f>B34*B35</f>
        <v>11471.616</v>
      </c>
      <c r="C36" s="166"/>
      <c r="D36" s="160"/>
    </row>
    <row r="37" spans="1:4" ht="15" customHeight="1">
      <c r="A37" s="353" t="s">
        <v>180</v>
      </c>
      <c r="B37" s="166">
        <f>B36*18%</f>
        <v>2064.89088</v>
      </c>
      <c r="C37" s="166"/>
      <c r="D37" s="160"/>
    </row>
    <row r="38" spans="1:4" ht="15" customHeight="1">
      <c r="A38" s="353" t="s">
        <v>439</v>
      </c>
      <c r="B38" s="166">
        <f>B36+B37</f>
        <v>13536.50688</v>
      </c>
      <c r="C38" s="166"/>
      <c r="D38" s="160"/>
    </row>
    <row r="39" spans="1:4" ht="30" customHeight="1">
      <c r="A39" s="353" t="s">
        <v>444</v>
      </c>
      <c r="B39" s="166">
        <v>1378.8</v>
      </c>
      <c r="C39" s="166"/>
      <c r="D39" s="160"/>
    </row>
    <row r="40" spans="1:4" ht="15" customHeight="1">
      <c r="A40" s="353" t="s">
        <v>184</v>
      </c>
      <c r="B40" s="166">
        <v>19.4</v>
      </c>
      <c r="C40" s="166"/>
      <c r="D40" s="160"/>
    </row>
    <row r="41" spans="1:4" ht="15" customHeight="1">
      <c r="A41" s="353" t="s">
        <v>185</v>
      </c>
      <c r="B41" s="166">
        <f>B39*B40</f>
        <v>26748.719999999998</v>
      </c>
      <c r="C41" s="166"/>
      <c r="D41" s="160"/>
    </row>
    <row r="42" spans="1:4" ht="15" customHeight="1">
      <c r="A42" s="353" t="s">
        <v>180</v>
      </c>
      <c r="B42" s="166">
        <f>B41*18%</f>
        <v>4814.7696</v>
      </c>
      <c r="C42" s="166"/>
      <c r="D42" s="160"/>
    </row>
    <row r="43" spans="1:4" ht="15" customHeight="1">
      <c r="A43" s="353" t="s">
        <v>440</v>
      </c>
      <c r="B43" s="166">
        <f>B41+B42</f>
        <v>31563.489599999997</v>
      </c>
      <c r="C43" s="166"/>
      <c r="D43" s="160"/>
    </row>
    <row r="44" spans="1:4" ht="15" customHeight="1">
      <c r="A44" s="354" t="s">
        <v>450</v>
      </c>
      <c r="B44" s="167">
        <f>B33+B38+B43</f>
        <v>70139.28024</v>
      </c>
      <c r="C44" s="167"/>
      <c r="D44" s="160"/>
    </row>
    <row r="45" spans="1:4" ht="29.25" customHeight="1">
      <c r="A45" s="353" t="s">
        <v>442</v>
      </c>
      <c r="B45" s="165">
        <v>2878.6</v>
      </c>
      <c r="C45" s="165"/>
      <c r="D45" s="160"/>
    </row>
    <row r="46" spans="1:4" ht="15" customHeight="1">
      <c r="A46" s="353" t="s">
        <v>186</v>
      </c>
      <c r="B46" s="166">
        <v>7.3</v>
      </c>
      <c r="C46" s="166"/>
      <c r="D46" s="160"/>
    </row>
    <row r="47" spans="1:4" ht="15" customHeight="1">
      <c r="A47" s="353" t="s">
        <v>187</v>
      </c>
      <c r="B47" s="166">
        <f>(B45*B46)</f>
        <v>21013.78</v>
      </c>
      <c r="C47" s="166"/>
      <c r="D47" s="160"/>
    </row>
    <row r="48" spans="1:4" ht="15" customHeight="1">
      <c r="A48" s="353" t="s">
        <v>180</v>
      </c>
      <c r="B48" s="166">
        <f>(B47*0.18)</f>
        <v>3782.4803999999995</v>
      </c>
      <c r="C48" s="166"/>
      <c r="D48" s="160"/>
    </row>
    <row r="49" spans="1:4" ht="15" customHeight="1">
      <c r="A49" s="353" t="s">
        <v>438</v>
      </c>
      <c r="B49" s="166">
        <f>B47+B48</f>
        <v>24796.2604</v>
      </c>
      <c r="C49" s="166"/>
      <c r="D49" s="160"/>
    </row>
    <row r="50" spans="1:4" ht="29.25" customHeight="1">
      <c r="A50" s="353" t="s">
        <v>445</v>
      </c>
      <c r="B50" s="166">
        <v>959.53</v>
      </c>
      <c r="C50" s="166"/>
      <c r="D50" s="160"/>
    </row>
    <row r="51" spans="1:4" ht="15" customHeight="1">
      <c r="A51" s="353" t="s">
        <v>186</v>
      </c>
      <c r="B51" s="166">
        <v>7.3</v>
      </c>
      <c r="C51" s="166"/>
      <c r="D51" s="160"/>
    </row>
    <row r="52" spans="1:4" ht="15" customHeight="1">
      <c r="A52" s="353" t="s">
        <v>187</v>
      </c>
      <c r="B52" s="166">
        <f>B50*B51</f>
        <v>7004.5689999999995</v>
      </c>
      <c r="C52" s="166"/>
      <c r="D52" s="160"/>
    </row>
    <row r="53" spans="1:4" ht="15" customHeight="1">
      <c r="A53" s="353" t="s">
        <v>180</v>
      </c>
      <c r="B53" s="166">
        <f>B52*18%</f>
        <v>1260.82242</v>
      </c>
      <c r="C53" s="166"/>
      <c r="D53" s="160"/>
    </row>
    <row r="54" spans="1:4" ht="15" customHeight="1">
      <c r="A54" s="353" t="s">
        <v>448</v>
      </c>
      <c r="B54" s="166">
        <f>B52+B53</f>
        <v>8265.39142</v>
      </c>
      <c r="C54" s="166"/>
      <c r="D54" s="160"/>
    </row>
    <row r="55" spans="1:4" ht="30.75" customHeight="1">
      <c r="A55" s="353" t="s">
        <v>446</v>
      </c>
      <c r="B55" s="166">
        <v>1919.07</v>
      </c>
      <c r="C55" s="166"/>
      <c r="D55" s="160"/>
    </row>
    <row r="56" spans="1:4" ht="15" customHeight="1">
      <c r="A56" s="353" t="s">
        <v>186</v>
      </c>
      <c r="B56" s="166">
        <v>8.2</v>
      </c>
      <c r="C56" s="166"/>
      <c r="D56" s="160"/>
    </row>
    <row r="57" spans="1:4" ht="15" customHeight="1">
      <c r="A57" s="353" t="s">
        <v>187</v>
      </c>
      <c r="B57" s="166">
        <f>B55*B56</f>
        <v>15736.373999999998</v>
      </c>
      <c r="C57" s="166"/>
      <c r="D57" s="160"/>
    </row>
    <row r="58" spans="1:4" ht="15" customHeight="1">
      <c r="A58" s="353" t="s">
        <v>180</v>
      </c>
      <c r="B58" s="166">
        <f>B57*18%</f>
        <v>2832.5473199999997</v>
      </c>
      <c r="C58" s="166"/>
      <c r="D58" s="160"/>
    </row>
    <row r="59" spans="1:4" ht="15" customHeight="1">
      <c r="A59" s="353" t="s">
        <v>449</v>
      </c>
      <c r="B59" s="166">
        <f>B57+B58</f>
        <v>18568.921319999998</v>
      </c>
      <c r="C59" s="166"/>
      <c r="D59" s="160"/>
    </row>
    <row r="60" spans="1:4" ht="15" customHeight="1">
      <c r="A60" s="354" t="s">
        <v>447</v>
      </c>
      <c r="B60" s="167">
        <f>B49+B54+B59</f>
        <v>51630.57313999999</v>
      </c>
      <c r="C60" s="167"/>
      <c r="D60" s="160"/>
    </row>
    <row r="61" spans="1:4" ht="15" customHeight="1">
      <c r="A61" s="355" t="s">
        <v>162</v>
      </c>
      <c r="B61" s="169">
        <f>B17+B28+B44+B60</f>
        <v>977600.5248980001</v>
      </c>
      <c r="C61" s="169"/>
      <c r="D61" s="335"/>
    </row>
    <row r="62" spans="1:4" ht="28.5" customHeight="1">
      <c r="A62" s="324" t="s">
        <v>393</v>
      </c>
      <c r="B62" s="325">
        <v>120476.84</v>
      </c>
      <c r="C62" s="308"/>
      <c r="D62" s="160"/>
    </row>
    <row r="63" spans="1:4" ht="14.25">
      <c r="A63" s="135"/>
      <c r="B63" s="135"/>
      <c r="C63" s="135"/>
      <c r="D63" s="135"/>
    </row>
    <row r="64" spans="1:4" ht="14.25">
      <c r="A64" s="129" t="s">
        <v>188</v>
      </c>
      <c r="D64" s="130"/>
    </row>
    <row r="65" ht="14.25">
      <c r="D65" s="130"/>
    </row>
    <row r="66" spans="1:4" ht="14.25">
      <c r="A66" s="318" t="s">
        <v>285</v>
      </c>
      <c r="B66" s="319" t="s">
        <v>309</v>
      </c>
      <c r="D66" s="130"/>
    </row>
    <row r="67" spans="1:4" ht="14.25">
      <c r="A67" s="170" t="s">
        <v>286</v>
      </c>
      <c r="B67" s="170" t="s">
        <v>313</v>
      </c>
      <c r="D67" s="130"/>
    </row>
    <row r="68" spans="1:4" ht="14.25">
      <c r="A68" s="170" t="s">
        <v>287</v>
      </c>
      <c r="B68" s="170" t="s">
        <v>314</v>
      </c>
      <c r="D68" s="130"/>
    </row>
    <row r="69" spans="1:4" ht="14.25">
      <c r="A69" s="170" t="s">
        <v>288</v>
      </c>
      <c r="B69" s="170" t="s">
        <v>315</v>
      </c>
      <c r="D69" s="130"/>
    </row>
    <row r="70" spans="1:4" ht="14.25">
      <c r="A70" s="170" t="s">
        <v>289</v>
      </c>
      <c r="B70" s="170" t="s">
        <v>316</v>
      </c>
      <c r="D70" s="130"/>
    </row>
    <row r="71" spans="1:4" ht="14.25">
      <c r="A71" s="157"/>
      <c r="B71" s="130"/>
      <c r="C71" s="130"/>
      <c r="D71" s="130"/>
    </row>
    <row r="72" spans="1:4" ht="14.25">
      <c r="A72" s="318" t="s">
        <v>390</v>
      </c>
      <c r="B72" s="130"/>
      <c r="C72" s="130"/>
      <c r="D72" s="130"/>
    </row>
    <row r="73" spans="1:4" ht="14.25">
      <c r="A73" s="170" t="s">
        <v>386</v>
      </c>
      <c r="B73" s="130"/>
      <c r="C73" s="130"/>
      <c r="D73" s="130"/>
    </row>
    <row r="74" spans="1:4" ht="14.25">
      <c r="A74" s="170" t="s">
        <v>387</v>
      </c>
      <c r="B74" s="130"/>
      <c r="C74" s="130"/>
      <c r="D74" s="130"/>
    </row>
    <row r="75" spans="1:4" ht="14.25">
      <c r="A75" s="170" t="s">
        <v>388</v>
      </c>
      <c r="B75" s="130"/>
      <c r="C75" s="130"/>
      <c r="D75" s="130"/>
    </row>
    <row r="76" spans="1:4" ht="14.25">
      <c r="A76" s="170" t="s">
        <v>389</v>
      </c>
      <c r="B76" s="130"/>
      <c r="C76" s="130"/>
      <c r="D76" s="130"/>
    </row>
    <row r="77" spans="1:4" ht="14.25">
      <c r="A77" s="130"/>
      <c r="B77" s="130"/>
      <c r="C77" s="130"/>
      <c r="D77" s="130"/>
    </row>
    <row r="78" spans="1:4" ht="15.75">
      <c r="A78" s="455" t="s">
        <v>189</v>
      </c>
      <c r="B78" s="455"/>
      <c r="C78" s="455"/>
      <c r="D78" s="154"/>
    </row>
    <row r="80" ht="14.25">
      <c r="A80" s="130" t="s">
        <v>310</v>
      </c>
    </row>
    <row r="81" spans="1:3" ht="14.25">
      <c r="A81" s="171"/>
      <c r="B81" s="171" t="s">
        <v>155</v>
      </c>
      <c r="C81" s="171" t="s">
        <v>65</v>
      </c>
    </row>
    <row r="82" spans="1:3" ht="14.25">
      <c r="A82" s="164" t="s">
        <v>312</v>
      </c>
      <c r="B82" s="172">
        <v>96</v>
      </c>
      <c r="C82" s="172"/>
    </row>
    <row r="83" spans="1:3" ht="15.75" customHeight="1">
      <c r="A83" s="164" t="s">
        <v>190</v>
      </c>
      <c r="B83" s="173">
        <v>4.1352</v>
      </c>
      <c r="C83" s="173"/>
    </row>
    <row r="84" spans="1:3" ht="15">
      <c r="A84" s="168" t="s">
        <v>191</v>
      </c>
      <c r="B84" s="169">
        <f>((B82*B83)*1000)</f>
        <v>396979.2</v>
      </c>
      <c r="C84" s="169">
        <f>((C82*C83)*1000)</f>
        <v>0</v>
      </c>
    </row>
    <row r="86" ht="12.75">
      <c r="A86" s="129" t="s">
        <v>394</v>
      </c>
    </row>
    <row r="88" ht="12.75">
      <c r="A88" s="129" t="s">
        <v>292</v>
      </c>
    </row>
    <row r="90" spans="1:2" ht="12.75">
      <c r="A90" s="129" t="s">
        <v>290</v>
      </c>
      <c r="B90" s="129" t="s">
        <v>309</v>
      </c>
    </row>
    <row r="91" spans="1:2" ht="12.75">
      <c r="A91" s="129" t="s">
        <v>291</v>
      </c>
      <c r="B91" s="129" t="s">
        <v>311</v>
      </c>
    </row>
    <row r="93" ht="12.75">
      <c r="A93" s="129" t="s">
        <v>392</v>
      </c>
    </row>
    <row r="94" ht="12.75">
      <c r="A94" s="129" t="s">
        <v>391</v>
      </c>
    </row>
  </sheetData>
  <sheetProtection password="CD4E" sheet="1"/>
  <mergeCells count="5">
    <mergeCell ref="A78:C78"/>
    <mergeCell ref="A1:C1"/>
    <mergeCell ref="A2:C2"/>
    <mergeCell ref="A4:C4"/>
    <mergeCell ref="A5:C5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C33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59.125" style="129" customWidth="1"/>
    <col min="2" max="2" width="14.875" style="129" customWidth="1"/>
    <col min="3" max="3" width="15.625" style="0" customWidth="1"/>
    <col min="7" max="208" width="9.125" style="129" customWidth="1"/>
  </cols>
  <sheetData>
    <row r="1" spans="1:3" ht="15.75">
      <c r="A1" s="455" t="s">
        <v>400</v>
      </c>
      <c r="B1" s="455"/>
      <c r="C1" s="455"/>
    </row>
    <row r="2" spans="1:2" ht="15.75">
      <c r="A2" s="455"/>
      <c r="B2" s="455"/>
    </row>
    <row r="3" spans="1:2" ht="15.75">
      <c r="A3" s="455" t="s">
        <v>192</v>
      </c>
      <c r="B3" s="455"/>
    </row>
    <row r="4" spans="1:3" ht="15.75">
      <c r="A4" s="459"/>
      <c r="B4" s="459"/>
      <c r="C4" s="459"/>
    </row>
    <row r="5" spans="1:3" ht="15.75">
      <c r="A5" s="155"/>
      <c r="B5" s="155"/>
      <c r="C5" s="155"/>
    </row>
    <row r="6" spans="1:3" ht="18" customHeight="1">
      <c r="A6" s="133"/>
      <c r="B6" s="174" t="s">
        <v>155</v>
      </c>
      <c r="C6" s="175" t="s">
        <v>65</v>
      </c>
    </row>
    <row r="7" spans="1:3" ht="14.25" customHeight="1">
      <c r="A7" s="301" t="s">
        <v>326</v>
      </c>
      <c r="B7" s="329"/>
      <c r="C7" s="330"/>
    </row>
    <row r="8" spans="1:3" ht="13.5" customHeight="1">
      <c r="A8" s="298" t="s">
        <v>431</v>
      </c>
      <c r="B8" s="299"/>
      <c r="C8" s="300"/>
    </row>
    <row r="9" spans="1:3" ht="13.5" customHeight="1">
      <c r="A9" s="298" t="s">
        <v>324</v>
      </c>
      <c r="B9" s="299"/>
      <c r="C9" s="320"/>
    </row>
    <row r="10" spans="1:3" ht="13.5" customHeight="1">
      <c r="A10" s="321" t="s">
        <v>396</v>
      </c>
      <c r="B10" s="333">
        <v>13999.5</v>
      </c>
      <c r="C10" s="367"/>
    </row>
    <row r="11" spans="1:3" ht="67.5" customHeight="1">
      <c r="A11" s="368" t="s">
        <v>616</v>
      </c>
      <c r="B11" s="333">
        <v>68431</v>
      </c>
      <c r="C11" s="334"/>
    </row>
    <row r="12" spans="1:3" ht="44.25" customHeight="1">
      <c r="A12" s="176" t="s">
        <v>414</v>
      </c>
      <c r="B12" s="139">
        <v>12086.4</v>
      </c>
      <c r="C12" s="152"/>
    </row>
    <row r="13" spans="1:3" ht="50.25" customHeight="1">
      <c r="A13" s="176" t="s">
        <v>398</v>
      </c>
      <c r="B13" s="139">
        <v>23500</v>
      </c>
      <c r="C13" s="332"/>
    </row>
    <row r="14" spans="1:3" ht="43.5" customHeight="1">
      <c r="A14" s="176" t="s">
        <v>615</v>
      </c>
      <c r="B14" s="139">
        <v>48000</v>
      </c>
      <c r="C14" s="332"/>
    </row>
    <row r="15" spans="1:3" ht="20.25" customHeight="1">
      <c r="A15" s="176" t="s">
        <v>620</v>
      </c>
      <c r="B15" s="139">
        <v>7000</v>
      </c>
      <c r="C15" s="332"/>
    </row>
    <row r="16" spans="1:3" ht="25.5" customHeight="1">
      <c r="A16" s="176" t="s">
        <v>397</v>
      </c>
      <c r="B16" s="139">
        <v>50000</v>
      </c>
      <c r="C16" s="332"/>
    </row>
    <row r="17" spans="1:3" ht="53.25" customHeight="1">
      <c r="A17" s="176" t="s">
        <v>614</v>
      </c>
      <c r="B17" s="139">
        <v>38000</v>
      </c>
      <c r="C17" s="332"/>
    </row>
    <row r="18" spans="1:3" ht="12.75">
      <c r="A18" s="148" t="s">
        <v>193</v>
      </c>
      <c r="B18" s="134">
        <f>SUM(B7:B17)</f>
        <v>261016.9</v>
      </c>
      <c r="C18" s="134">
        <f>SUM(C7:C17)</f>
        <v>0</v>
      </c>
    </row>
    <row r="19" spans="1:2" ht="12.75">
      <c r="A19" s="127"/>
      <c r="B19" s="127"/>
    </row>
    <row r="20" spans="1:2" ht="12.75">
      <c r="A20" s="127"/>
      <c r="B20" s="127"/>
    </row>
    <row r="21" ht="12.75">
      <c r="B21" s="127"/>
    </row>
    <row r="23" spans="1:3" ht="12.75">
      <c r="A23" s="460" t="s">
        <v>294</v>
      </c>
      <c r="B23" s="460"/>
      <c r="C23" s="460"/>
    </row>
    <row r="24" spans="1:3" ht="12.75">
      <c r="A24" s="460" t="s">
        <v>295</v>
      </c>
      <c r="B24" s="460"/>
      <c r="C24" s="460"/>
    </row>
    <row r="25" spans="1:3" ht="12.75">
      <c r="A25" s="458" t="s">
        <v>347</v>
      </c>
      <c r="B25" s="458"/>
      <c r="C25" s="458"/>
    </row>
    <row r="26" spans="1:3" ht="12.75">
      <c r="A26" s="366" t="s">
        <v>194</v>
      </c>
      <c r="B26" s="97"/>
      <c r="C26" s="97"/>
    </row>
    <row r="27" spans="1:3" ht="12.75">
      <c r="A27" s="331"/>
      <c r="B27" s="97"/>
      <c r="C27" s="97"/>
    </row>
    <row r="28" spans="1:2" ht="12.75">
      <c r="A28"/>
      <c r="B28"/>
    </row>
    <row r="29" spans="1:3" ht="12.75">
      <c r="A29" s="118"/>
      <c r="B29" s="148" t="s">
        <v>155</v>
      </c>
      <c r="C29" s="148" t="s">
        <v>65</v>
      </c>
    </row>
    <row r="30" spans="1:3" ht="12.75">
      <c r="A30" s="118" t="s">
        <v>320</v>
      </c>
      <c r="B30" s="118">
        <v>9000</v>
      </c>
      <c r="C30" s="118"/>
    </row>
    <row r="31" spans="1:3" ht="12.75">
      <c r="A31" s="118" t="s">
        <v>321</v>
      </c>
      <c r="B31" s="118">
        <v>4800</v>
      </c>
      <c r="C31" s="118"/>
    </row>
    <row r="32" spans="1:3" ht="12.75">
      <c r="A32" s="118" t="s">
        <v>399</v>
      </c>
      <c r="B32" s="118">
        <v>24700</v>
      </c>
      <c r="C32" s="118"/>
    </row>
    <row r="33" spans="1:3" ht="12.75">
      <c r="A33" s="123" t="s">
        <v>296</v>
      </c>
      <c r="B33" s="123">
        <f>B30+B31+B32</f>
        <v>38500</v>
      </c>
      <c r="C33" s="123">
        <f>C30+C31+C32</f>
        <v>0</v>
      </c>
    </row>
  </sheetData>
  <sheetProtection password="CD4E" sheet="1"/>
  <mergeCells count="7">
    <mergeCell ref="A25:C25"/>
    <mergeCell ref="A3:B3"/>
    <mergeCell ref="A2:B2"/>
    <mergeCell ref="A1:C1"/>
    <mergeCell ref="A4:C4"/>
    <mergeCell ref="A23:C23"/>
    <mergeCell ref="A24:C2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F32"/>
  <sheetViews>
    <sheetView zoomScalePageLayoutView="0" workbookViewId="0" topLeftCell="A4">
      <selection activeCell="J17" sqref="J17"/>
    </sheetView>
  </sheetViews>
  <sheetFormatPr defaultColWidth="9.00390625" defaultRowHeight="12.75"/>
  <cols>
    <col min="1" max="1" width="57.875" style="0" customWidth="1"/>
    <col min="2" max="2" width="11.375" style="0" customWidth="1"/>
    <col min="3" max="3" width="13.375" style="0" customWidth="1"/>
  </cols>
  <sheetData>
    <row r="1" spans="1:3" ht="15.75">
      <c r="A1" s="455" t="s">
        <v>420</v>
      </c>
      <c r="B1" s="455"/>
      <c r="C1" s="455"/>
    </row>
    <row r="2" spans="1:3" ht="15">
      <c r="A2" s="461" t="s">
        <v>283</v>
      </c>
      <c r="B2" s="461"/>
      <c r="C2" s="461"/>
    </row>
    <row r="3" spans="1:3" ht="15">
      <c r="A3" s="461" t="s">
        <v>104</v>
      </c>
      <c r="B3" s="461"/>
      <c r="C3" s="461"/>
    </row>
    <row r="4" spans="1:3" ht="12.75">
      <c r="A4" s="127"/>
      <c r="B4" s="127"/>
      <c r="C4" s="127"/>
    </row>
    <row r="5" spans="1:3" ht="12.75">
      <c r="A5" s="177"/>
      <c r="B5" s="178" t="s">
        <v>155</v>
      </c>
      <c r="C5" s="178" t="s">
        <v>65</v>
      </c>
    </row>
    <row r="6" spans="1:3" ht="12.75">
      <c r="A6" s="310" t="s">
        <v>194</v>
      </c>
      <c r="B6" s="357">
        <f>SUM(B7:B18)+B19</f>
        <v>355334.01</v>
      </c>
      <c r="C6" s="357">
        <v>123400</v>
      </c>
    </row>
    <row r="7" spans="1:3" ht="27.75" customHeight="1">
      <c r="A7" s="181" t="s">
        <v>318</v>
      </c>
      <c r="B7" s="180">
        <v>1100</v>
      </c>
      <c r="C7" s="180"/>
    </row>
    <row r="8" spans="1:3" ht="29.25" customHeight="1">
      <c r="A8" s="312" t="s">
        <v>317</v>
      </c>
      <c r="B8" s="322">
        <v>3200</v>
      </c>
      <c r="C8" s="322"/>
    </row>
    <row r="9" spans="1:3" ht="29.25" customHeight="1">
      <c r="A9" s="312" t="s">
        <v>655</v>
      </c>
      <c r="B9" s="322">
        <v>18000</v>
      </c>
      <c r="C9" s="322"/>
    </row>
    <row r="10" spans="1:6" ht="45" customHeight="1">
      <c r="A10" s="182" t="s">
        <v>617</v>
      </c>
      <c r="B10" s="180">
        <v>40000</v>
      </c>
      <c r="C10" s="180"/>
      <c r="D10" s="183"/>
      <c r="E10" s="184"/>
      <c r="F10" s="184"/>
    </row>
    <row r="11" spans="1:6" ht="33" customHeight="1">
      <c r="A11" s="181" t="s">
        <v>430</v>
      </c>
      <c r="B11" s="180">
        <v>38063.01</v>
      </c>
      <c r="C11" s="180"/>
      <c r="D11" s="323"/>
      <c r="E11" s="184"/>
      <c r="F11" s="184"/>
    </row>
    <row r="12" spans="1:6" ht="17.25" customHeight="1">
      <c r="A12" s="181" t="s">
        <v>348</v>
      </c>
      <c r="B12" s="180">
        <v>25000</v>
      </c>
      <c r="C12" s="180"/>
      <c r="D12" s="323"/>
      <c r="E12" s="184"/>
      <c r="F12" s="184"/>
    </row>
    <row r="13" spans="1:6" ht="40.5" customHeight="1">
      <c r="A13" s="181" t="s">
        <v>621</v>
      </c>
      <c r="B13" s="180">
        <v>13950</v>
      </c>
      <c r="C13" s="180"/>
      <c r="D13" s="323"/>
      <c r="E13" s="184"/>
      <c r="F13" s="184"/>
    </row>
    <row r="14" spans="1:6" ht="43.5" customHeight="1">
      <c r="A14" s="181" t="s">
        <v>618</v>
      </c>
      <c r="B14" s="180">
        <v>70000</v>
      </c>
      <c r="C14" s="180"/>
      <c r="D14" s="323"/>
      <c r="E14" s="184"/>
      <c r="F14" s="184"/>
    </row>
    <row r="15" spans="1:6" ht="24" customHeight="1">
      <c r="A15" s="181" t="s">
        <v>619</v>
      </c>
      <c r="B15" s="180">
        <v>65000</v>
      </c>
      <c r="C15" s="180"/>
      <c r="D15" s="323"/>
      <c r="E15" s="184"/>
      <c r="F15" s="184"/>
    </row>
    <row r="16" spans="1:6" ht="24" customHeight="1">
      <c r="A16" s="181" t="s">
        <v>654</v>
      </c>
      <c r="B16" s="180">
        <v>4000</v>
      </c>
      <c r="C16" s="180"/>
      <c r="D16" s="323"/>
      <c r="E16" s="184"/>
      <c r="F16" s="184"/>
    </row>
    <row r="17" spans="1:6" ht="24" customHeight="1">
      <c r="A17" s="181" t="s">
        <v>622</v>
      </c>
      <c r="B17" s="180">
        <v>48000</v>
      </c>
      <c r="C17" s="180"/>
      <c r="D17" s="323"/>
      <c r="E17" s="184"/>
      <c r="F17" s="184"/>
    </row>
    <row r="18" spans="1:6" ht="47.25" customHeight="1">
      <c r="A18" s="356" t="s">
        <v>623</v>
      </c>
      <c r="B18" s="180">
        <v>10500</v>
      </c>
      <c r="C18" s="180"/>
      <c r="D18" s="323"/>
      <c r="E18" s="184"/>
      <c r="F18" s="184"/>
    </row>
    <row r="19" spans="1:3" ht="41.25" customHeight="1">
      <c r="A19" s="181" t="s">
        <v>422</v>
      </c>
      <c r="B19" s="186">
        <v>18521</v>
      </c>
      <c r="C19" s="186"/>
    </row>
    <row r="20" spans="1:5" ht="12.75">
      <c r="A20" s="310" t="s">
        <v>195</v>
      </c>
      <c r="B20" s="185">
        <f>B21+B22</f>
        <v>149900</v>
      </c>
      <c r="C20" s="185">
        <f>C21+C22</f>
        <v>0</v>
      </c>
      <c r="D20" s="184"/>
      <c r="E20" s="184"/>
    </row>
    <row r="21" spans="1:5" ht="28.5" customHeight="1">
      <c r="A21" s="181" t="s">
        <v>325</v>
      </c>
      <c r="B21" s="186">
        <v>99900</v>
      </c>
      <c r="C21" s="186"/>
      <c r="D21" s="184"/>
      <c r="E21" s="184"/>
    </row>
    <row r="22" spans="1:5" ht="18" customHeight="1">
      <c r="A22" s="181" t="s">
        <v>378</v>
      </c>
      <c r="B22" s="186">
        <v>50000</v>
      </c>
      <c r="C22" s="186"/>
      <c r="D22" s="184"/>
      <c r="E22" s="184"/>
    </row>
    <row r="23" spans="1:5" ht="12.75">
      <c r="A23" s="179" t="s">
        <v>196</v>
      </c>
      <c r="B23" s="357">
        <f>B6+B20</f>
        <v>505234.01</v>
      </c>
      <c r="C23" s="357">
        <f>C6+C20</f>
        <v>123400</v>
      </c>
      <c r="D23" s="184"/>
      <c r="E23" s="184"/>
    </row>
    <row r="24" spans="4:5" ht="12.75">
      <c r="D24" s="184"/>
      <c r="E24" s="184"/>
    </row>
    <row r="25" spans="1:3" ht="12.75">
      <c r="A25" s="460" t="s">
        <v>294</v>
      </c>
      <c r="B25" s="460"/>
      <c r="C25" s="460"/>
    </row>
    <row r="26" spans="1:3" ht="12.75">
      <c r="A26" s="460" t="s">
        <v>298</v>
      </c>
      <c r="B26" s="460"/>
      <c r="C26" s="460"/>
    </row>
    <row r="27" spans="1:3" ht="12.75">
      <c r="A27" s="460" t="s">
        <v>195</v>
      </c>
      <c r="B27" s="460"/>
      <c r="C27" s="460"/>
    </row>
    <row r="28" spans="1:3" ht="12.75">
      <c r="A28" s="118"/>
      <c r="B28" s="148" t="s">
        <v>155</v>
      </c>
      <c r="C28" s="148" t="s">
        <v>65</v>
      </c>
    </row>
    <row r="29" spans="1:3" ht="12.75">
      <c r="A29" s="118" t="s">
        <v>299</v>
      </c>
      <c r="B29" s="118">
        <v>15000</v>
      </c>
      <c r="C29" s="118"/>
    </row>
    <row r="30" spans="1:3" ht="12.75">
      <c r="A30" s="118" t="s">
        <v>322</v>
      </c>
      <c r="B30" s="118">
        <v>13000</v>
      </c>
      <c r="C30" s="118"/>
    </row>
    <row r="31" spans="1:3" ht="25.5">
      <c r="A31" s="153" t="s">
        <v>300</v>
      </c>
      <c r="B31" s="118">
        <v>20000</v>
      </c>
      <c r="C31" s="118"/>
    </row>
    <row r="32" spans="1:3" ht="12.75">
      <c r="A32" s="123" t="s">
        <v>296</v>
      </c>
      <c r="B32" s="124">
        <f>B30+B29+B31</f>
        <v>48000</v>
      </c>
      <c r="C32" s="124"/>
    </row>
  </sheetData>
  <sheetProtection password="CD4E" sheet="1"/>
  <mergeCells count="6">
    <mergeCell ref="A25:C25"/>
    <mergeCell ref="A26:C26"/>
    <mergeCell ref="A27:C27"/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Александр</cp:lastModifiedBy>
  <cp:lastPrinted>2013-02-18T08:11:33Z</cp:lastPrinted>
  <dcterms:created xsi:type="dcterms:W3CDTF">2007-12-10T23:04:19Z</dcterms:created>
  <dcterms:modified xsi:type="dcterms:W3CDTF">2013-02-18T08:22:14Z</dcterms:modified>
  <cp:category/>
  <cp:version/>
  <cp:contentType/>
  <cp:contentStatus/>
</cp:coreProperties>
</file>